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29FDCC41-67ED-45E5-B65E-23864F8958AB}" xr6:coauthVersionLast="47" xr6:coauthVersionMax="47" xr10:uidLastSave="{00000000-0000-0000-0000-000000000000}"/>
  <workbookProtection workbookPassword="CB4E" lockStructure="1"/>
  <bookViews>
    <workbookView xWindow="-90" yWindow="-90" windowWidth="19380" windowHeight="10260" tabRatio="767" xr2:uid="{00000000-000D-0000-FFFF-FFFF00000000}"/>
  </bookViews>
  <sheets>
    <sheet name="Eingabe_B1" sheetId="7" r:id="rId1"/>
    <sheet name="Eingabe_B2" sheetId="13" r:id="rId2"/>
    <sheet name="Berechnungen_NatWaldentw" sheetId="8" state="hidden" r:id="rId3"/>
    <sheet name="Berechnungen_Störfl" sheetId="14" state="hidden" r:id="rId4"/>
    <sheet name="Daten_Stör" sheetId="17" state="hidden" r:id="rId5"/>
    <sheet name="Listen" sheetId="10" state="hidden" r:id="rId6"/>
    <sheet name="Fichte_Stör" sheetId="15" state="hidden" r:id="rId7"/>
    <sheet name="Kiefer_Stör" sheetId="16" state="hidden" r:id="rId8"/>
    <sheet name="Daten" sheetId="9" state="hidden" r:id="rId9"/>
    <sheet name="Korr_Volumenzuwachs" sheetId="12" state="hidden" r:id="rId10"/>
    <sheet name="Buche" sheetId="1" state="hidden" r:id="rId11"/>
    <sheet name="Eiche" sheetId="2" state="hidden" r:id="rId12"/>
    <sheet name="Sontige_LB" sheetId="5" state="hidden" r:id="rId13"/>
    <sheet name="Fichte" sheetId="3" state="hidden" r:id="rId14"/>
    <sheet name="Kiefer" sheetId="4" state="hidden" r:id="rId15"/>
    <sheet name="Sonstige_NB" sheetId="6" state="hidden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3" l="1"/>
  <c r="D13" i="13"/>
  <c r="E13" i="13"/>
  <c r="C12" i="14"/>
  <c r="C12" i="13" s="1"/>
  <c r="C11" i="14"/>
  <c r="C11" i="13" s="1"/>
  <c r="C10" i="14"/>
  <c r="C10" i="13" s="1"/>
  <c r="C9" i="14"/>
  <c r="C9" i="13" s="1"/>
  <c r="C8" i="14"/>
  <c r="C8" i="13" s="1"/>
  <c r="C22" i="8"/>
  <c r="E8" i="8" s="1"/>
  <c r="C12" i="8"/>
  <c r="C12" i="7" s="1"/>
  <c r="C11" i="8"/>
  <c r="C11" i="7" s="1"/>
  <c r="C10" i="8"/>
  <c r="C10" i="7" s="1"/>
  <c r="C9" i="8"/>
  <c r="C9" i="7" s="1"/>
  <c r="C8" i="8"/>
  <c r="C8" i="7" s="1"/>
  <c r="C23" i="8" l="1"/>
  <c r="Q22" i="8" s="1"/>
  <c r="E8" i="7"/>
  <c r="M21" i="9" l="1"/>
  <c r="K19" i="9"/>
  <c r="K20" i="9" s="1"/>
  <c r="K18" i="9"/>
  <c r="S12" i="10"/>
  <c r="S11" i="10"/>
  <c r="S10" i="10"/>
  <c r="S9" i="10"/>
  <c r="S8" i="10"/>
  <c r="S7" i="10"/>
  <c r="S6" i="10"/>
  <c r="S5" i="10"/>
  <c r="S4" i="10"/>
  <c r="S3" i="10"/>
  <c r="S2" i="10"/>
  <c r="I102" i="14"/>
  <c r="G102" i="14"/>
  <c r="E102" i="14"/>
  <c r="D102" i="14"/>
  <c r="D108" i="14" s="1"/>
  <c r="D109" i="14" s="1"/>
  <c r="C102" i="14"/>
  <c r="F12" i="14" s="1"/>
  <c r="F12" i="13" s="1"/>
  <c r="B102" i="14"/>
  <c r="I82" i="14"/>
  <c r="G82" i="14"/>
  <c r="E82" i="14"/>
  <c r="D82" i="14"/>
  <c r="D88" i="14" s="1"/>
  <c r="D89" i="14" s="1"/>
  <c r="C82" i="14"/>
  <c r="F11" i="14" s="1"/>
  <c r="F11" i="13" s="1"/>
  <c r="B82" i="14"/>
  <c r="I62" i="14"/>
  <c r="G62" i="14"/>
  <c r="E62" i="14"/>
  <c r="D62" i="14"/>
  <c r="D68" i="14" s="1"/>
  <c r="D69" i="14" s="1"/>
  <c r="C62" i="14"/>
  <c r="F10" i="14" s="1"/>
  <c r="B62" i="14"/>
  <c r="I42" i="14"/>
  <c r="G42" i="14"/>
  <c r="E42" i="14"/>
  <c r="D42" i="14"/>
  <c r="D48" i="14" s="1"/>
  <c r="D49" i="14" s="1"/>
  <c r="C42" i="14"/>
  <c r="F9" i="14" s="1"/>
  <c r="F9" i="13" s="1"/>
  <c r="B42" i="14"/>
  <c r="E9" i="14" l="1"/>
  <c r="E9" i="13" s="1"/>
  <c r="D9" i="14"/>
  <c r="D9" i="13" s="1"/>
  <c r="E11" i="14"/>
  <c r="E11" i="13" s="1"/>
  <c r="D11" i="14"/>
  <c r="D11" i="13" s="1"/>
  <c r="E12" i="14"/>
  <c r="E12" i="13" s="1"/>
  <c r="D12" i="14"/>
  <c r="D12" i="13" s="1"/>
  <c r="E10" i="14"/>
  <c r="E10" i="13" s="1"/>
  <c r="D10" i="14"/>
  <c r="D10" i="13" s="1"/>
  <c r="F10" i="13"/>
  <c r="C103" i="14"/>
  <c r="Q102" i="14" s="1"/>
  <c r="E66" i="13" s="1"/>
  <c r="C83" i="14"/>
  <c r="D91" i="14" s="1"/>
  <c r="C63" i="14"/>
  <c r="D71" i="14" s="1"/>
  <c r="C43" i="14"/>
  <c r="D51" i="14" s="1"/>
  <c r="R62" i="14"/>
  <c r="F50" i="13" s="1"/>
  <c r="R102" i="14"/>
  <c r="F70" i="13" s="1"/>
  <c r="R42" i="14"/>
  <c r="F40" i="13" s="1"/>
  <c r="R82" i="14"/>
  <c r="F60" i="13" s="1"/>
  <c r="F82" i="14"/>
  <c r="F42" i="14"/>
  <c r="F102" i="14"/>
  <c r="F62" i="14"/>
  <c r="L102" i="14"/>
  <c r="L82" i="14"/>
  <c r="L62" i="14"/>
  <c r="L42" i="14"/>
  <c r="Q5" i="10"/>
  <c r="Q6" i="10" s="1"/>
  <c r="Q7" i="10" s="1"/>
  <c r="Q8" i="10" s="1"/>
  <c r="Q9" i="10" s="1"/>
  <c r="Q10" i="10" s="1"/>
  <c r="Q11" i="10" s="1"/>
  <c r="Q12" i="10" s="1"/>
  <c r="Q13" i="10" s="1"/>
  <c r="Q14" i="10" s="1"/>
  <c r="Q15" i="10" s="1"/>
  <c r="Q4" i="10"/>
  <c r="I2" i="17"/>
  <c r="H2" i="17"/>
  <c r="G2" i="17"/>
  <c r="F2" i="17"/>
  <c r="E2" i="17"/>
  <c r="D2" i="17"/>
  <c r="B2" i="17"/>
  <c r="A2" i="17"/>
  <c r="G22" i="14"/>
  <c r="I28" i="17"/>
  <c r="G28" i="17"/>
  <c r="E28" i="17"/>
  <c r="D28" i="17"/>
  <c r="B28" i="17"/>
  <c r="I27" i="17"/>
  <c r="G27" i="17"/>
  <c r="E27" i="17"/>
  <c r="D27" i="17"/>
  <c r="B27" i="17"/>
  <c r="I26" i="17"/>
  <c r="G26" i="17"/>
  <c r="E26" i="17"/>
  <c r="D26" i="17"/>
  <c r="B26" i="17"/>
  <c r="I25" i="17"/>
  <c r="H25" i="17" s="1"/>
  <c r="G25" i="17"/>
  <c r="E25" i="17"/>
  <c r="D25" i="17"/>
  <c r="B25" i="17"/>
  <c r="I24" i="17"/>
  <c r="G24" i="17"/>
  <c r="E24" i="17"/>
  <c r="D24" i="17"/>
  <c r="B24" i="17"/>
  <c r="I23" i="17"/>
  <c r="G23" i="17"/>
  <c r="E23" i="17"/>
  <c r="D23" i="17"/>
  <c r="B23" i="17"/>
  <c r="I22" i="17"/>
  <c r="G22" i="17"/>
  <c r="E22" i="17"/>
  <c r="D22" i="17"/>
  <c r="B22" i="17"/>
  <c r="I21" i="17"/>
  <c r="H21" i="17" s="1"/>
  <c r="G21" i="17"/>
  <c r="F21" i="17" s="1"/>
  <c r="E21" i="17"/>
  <c r="D21" i="17"/>
  <c r="B21" i="17"/>
  <c r="I20" i="17"/>
  <c r="G20" i="17"/>
  <c r="E20" i="17"/>
  <c r="D20" i="17"/>
  <c r="B20" i="17"/>
  <c r="I19" i="17"/>
  <c r="G19" i="17"/>
  <c r="E19" i="17"/>
  <c r="D19" i="17"/>
  <c r="B19" i="17"/>
  <c r="I18" i="17"/>
  <c r="G18" i="17"/>
  <c r="E18" i="17"/>
  <c r="D18" i="17"/>
  <c r="B18" i="17"/>
  <c r="I17" i="17"/>
  <c r="H17" i="17" s="1"/>
  <c r="G17" i="17"/>
  <c r="E17" i="17"/>
  <c r="D17" i="17"/>
  <c r="B17" i="17"/>
  <c r="I16" i="17"/>
  <c r="H16" i="17" s="1"/>
  <c r="G16" i="17"/>
  <c r="E16" i="17"/>
  <c r="D16" i="17"/>
  <c r="B16" i="17"/>
  <c r="I15" i="17"/>
  <c r="G15" i="17"/>
  <c r="D15" i="17"/>
  <c r="B15" i="17"/>
  <c r="I14" i="17"/>
  <c r="G14" i="17"/>
  <c r="E14" i="17"/>
  <c r="D14" i="17"/>
  <c r="B14" i="17"/>
  <c r="I13" i="17"/>
  <c r="D13" i="17"/>
  <c r="B13" i="17"/>
  <c r="I12" i="17"/>
  <c r="D12" i="17"/>
  <c r="B12" i="17"/>
  <c r="I11" i="17"/>
  <c r="G11" i="17"/>
  <c r="D11" i="17"/>
  <c r="B11" i="17"/>
  <c r="I10" i="17"/>
  <c r="G10" i="17"/>
  <c r="E10" i="17"/>
  <c r="D10" i="17"/>
  <c r="B10" i="17"/>
  <c r="I9" i="17"/>
  <c r="D9" i="17"/>
  <c r="B9" i="17"/>
  <c r="I8" i="17"/>
  <c r="D8" i="17"/>
  <c r="B8" i="17"/>
  <c r="I7" i="17"/>
  <c r="G7" i="17"/>
  <c r="D7" i="17"/>
  <c r="B7" i="17"/>
  <c r="I6" i="17"/>
  <c r="G6" i="17"/>
  <c r="E6" i="17"/>
  <c r="D6" i="17"/>
  <c r="B6" i="17"/>
  <c r="I5" i="17"/>
  <c r="D5" i="17"/>
  <c r="B5" i="17"/>
  <c r="I4" i="17"/>
  <c r="D4" i="17"/>
  <c r="B4" i="17"/>
  <c r="I3" i="17"/>
  <c r="D3" i="17"/>
  <c r="B3" i="17"/>
  <c r="D8" i="14" l="1"/>
  <c r="D8" i="13" s="1"/>
  <c r="D111" i="14"/>
  <c r="Q82" i="14"/>
  <c r="E56" i="13" s="1"/>
  <c r="Q62" i="14"/>
  <c r="E46" i="13" s="1"/>
  <c r="Q42" i="14"/>
  <c r="E36" i="13" s="1"/>
  <c r="F19" i="17"/>
  <c r="F27" i="17"/>
  <c r="H19" i="17"/>
  <c r="H23" i="17"/>
  <c r="H27" i="17"/>
  <c r="F23" i="17"/>
  <c r="F25" i="17"/>
  <c r="F17" i="17"/>
  <c r="F16" i="17"/>
  <c r="F18" i="17"/>
  <c r="F20" i="17"/>
  <c r="F22" i="17"/>
  <c r="F24" i="17"/>
  <c r="F26" i="17"/>
  <c r="F28" i="17"/>
  <c r="H18" i="17"/>
  <c r="H20" i="17"/>
  <c r="H22" i="17"/>
  <c r="H24" i="17"/>
  <c r="H26" i="17"/>
  <c r="H28" i="17"/>
  <c r="E3" i="17"/>
  <c r="E4" i="17"/>
  <c r="E5" i="17"/>
  <c r="F5" i="17" s="1"/>
  <c r="E7" i="17"/>
  <c r="E8" i="17"/>
  <c r="E9" i="17"/>
  <c r="E11" i="17"/>
  <c r="E12" i="17"/>
  <c r="E13" i="17"/>
  <c r="E15" i="17"/>
  <c r="F15" i="17" s="1"/>
  <c r="G3" i="17"/>
  <c r="F3" i="17" s="1"/>
  <c r="G4" i="17"/>
  <c r="G5" i="17"/>
  <c r="H5" i="17" s="1"/>
  <c r="G8" i="17"/>
  <c r="H8" i="17" s="1"/>
  <c r="G9" i="17"/>
  <c r="F9" i="17" s="1"/>
  <c r="G12" i="17"/>
  <c r="H12" i="17" s="1"/>
  <c r="G13" i="17"/>
  <c r="H13" i="17" s="1"/>
  <c r="F11" i="17"/>
  <c r="H6" i="17"/>
  <c r="H7" i="17"/>
  <c r="H10" i="17"/>
  <c r="H14" i="17"/>
  <c r="H15" i="17"/>
  <c r="F7" i="17"/>
  <c r="H4" i="17"/>
  <c r="H11" i="17"/>
  <c r="F6" i="17"/>
  <c r="F10" i="17"/>
  <c r="F13" i="17"/>
  <c r="F14" i="17"/>
  <c r="H9" i="17" l="1"/>
  <c r="F8" i="17"/>
  <c r="F12" i="17"/>
  <c r="F4" i="17"/>
  <c r="H3" i="17"/>
  <c r="K16" i="17"/>
  <c r="K3" i="17"/>
  <c r="I22" i="14"/>
  <c r="E22" i="14"/>
  <c r="E8" i="14" s="1"/>
  <c r="D22" i="14"/>
  <c r="L22" i="14" s="1"/>
  <c r="C22" i="14"/>
  <c r="B22" i="14"/>
  <c r="L23" i="13"/>
  <c r="L24" i="13" s="1"/>
  <c r="L25" i="13" s="1"/>
  <c r="L26" i="13" s="1"/>
  <c r="L27" i="13" s="1"/>
  <c r="L28" i="13" s="1"/>
  <c r="L29" i="13" s="1"/>
  <c r="L30" i="13" s="1"/>
  <c r="L31" i="13" s="1"/>
  <c r="K23" i="13"/>
  <c r="K24" i="13" s="1"/>
  <c r="K25" i="13" s="1"/>
  <c r="K26" i="13" s="1"/>
  <c r="K27" i="13" s="1"/>
  <c r="K28" i="13" s="1"/>
  <c r="K29" i="13" s="1"/>
  <c r="K30" i="13" s="1"/>
  <c r="K31" i="13" s="1"/>
  <c r="I48" i="9"/>
  <c r="H48" i="9"/>
  <c r="G48" i="9"/>
  <c r="F48" i="9"/>
  <c r="E48" i="9"/>
  <c r="D48" i="9"/>
  <c r="I39" i="9"/>
  <c r="H39" i="9"/>
  <c r="G39" i="9"/>
  <c r="F39" i="9"/>
  <c r="E39" i="9"/>
  <c r="D39" i="9"/>
  <c r="I30" i="9"/>
  <c r="H30" i="9"/>
  <c r="G30" i="9"/>
  <c r="F30" i="9"/>
  <c r="E30" i="9"/>
  <c r="D30" i="9"/>
  <c r="B28" i="9"/>
  <c r="I13" i="9"/>
  <c r="H13" i="9"/>
  <c r="G13" i="9"/>
  <c r="F13" i="9"/>
  <c r="E13" i="9"/>
  <c r="D13" i="9"/>
  <c r="I12" i="9"/>
  <c r="H12" i="9"/>
  <c r="G12" i="9"/>
  <c r="F12" i="9"/>
  <c r="E12" i="9"/>
  <c r="D12" i="9"/>
  <c r="B20" i="9"/>
  <c r="I8" i="10"/>
  <c r="B54" i="9" s="1"/>
  <c r="I7" i="10"/>
  <c r="B53" i="9" s="1"/>
  <c r="I6" i="10"/>
  <c r="I5" i="10"/>
  <c r="I4" i="10"/>
  <c r="I3" i="10"/>
  <c r="H8" i="10"/>
  <c r="B45" i="9" s="1"/>
  <c r="H7" i="10"/>
  <c r="B44" i="9" s="1"/>
  <c r="H6" i="10"/>
  <c r="H5" i="10"/>
  <c r="H4" i="10"/>
  <c r="H3" i="10"/>
  <c r="G8" i="10"/>
  <c r="B36" i="9" s="1"/>
  <c r="G7" i="10"/>
  <c r="B35" i="9" s="1"/>
  <c r="G6" i="10"/>
  <c r="G5" i="10"/>
  <c r="G4" i="10"/>
  <c r="G3" i="10"/>
  <c r="F10" i="10"/>
  <c r="F9" i="10"/>
  <c r="B27" i="9" s="1"/>
  <c r="F8" i="10"/>
  <c r="B26" i="9" s="1"/>
  <c r="F7" i="10"/>
  <c r="F6" i="10"/>
  <c r="F5" i="10"/>
  <c r="F4" i="10"/>
  <c r="F3" i="10"/>
  <c r="E9" i="10"/>
  <c r="E8" i="10"/>
  <c r="B19" i="9" s="1"/>
  <c r="E7" i="10"/>
  <c r="E6" i="10"/>
  <c r="E5" i="10"/>
  <c r="E4" i="10"/>
  <c r="E3" i="10"/>
  <c r="D10" i="10"/>
  <c r="B10" i="9" s="1"/>
  <c r="D9" i="10"/>
  <c r="B9" i="9" s="1"/>
  <c r="D8" i="10"/>
  <c r="B8" i="9" s="1"/>
  <c r="D7" i="10"/>
  <c r="D6" i="10"/>
  <c r="D5" i="10"/>
  <c r="D4" i="10"/>
  <c r="D3" i="10"/>
  <c r="H32" i="9"/>
  <c r="F32" i="9"/>
  <c r="D32" i="9"/>
  <c r="I31" i="9"/>
  <c r="H31" i="9"/>
  <c r="G31" i="9"/>
  <c r="F31" i="9"/>
  <c r="E31" i="9"/>
  <c r="D31" i="9"/>
  <c r="H41" i="9"/>
  <c r="F41" i="9"/>
  <c r="D41" i="9"/>
  <c r="I40" i="9"/>
  <c r="G40" i="9"/>
  <c r="F40" i="9"/>
  <c r="E40" i="9"/>
  <c r="D40" i="9"/>
  <c r="I49" i="9"/>
  <c r="H49" i="9"/>
  <c r="G49" i="9"/>
  <c r="F49" i="9"/>
  <c r="E49" i="9"/>
  <c r="D49" i="9"/>
  <c r="D23" i="9"/>
  <c r="E22" i="9"/>
  <c r="D22" i="9"/>
  <c r="E21" i="9"/>
  <c r="D21" i="9"/>
  <c r="I14" i="9"/>
  <c r="H14" i="9"/>
  <c r="G14" i="9"/>
  <c r="F14" i="9"/>
  <c r="E14" i="9"/>
  <c r="D14" i="9"/>
  <c r="I3" i="9"/>
  <c r="H3" i="9"/>
  <c r="F4" i="9"/>
  <c r="D4" i="9"/>
  <c r="G3" i="9"/>
  <c r="F3" i="9"/>
  <c r="E3" i="9"/>
  <c r="D3" i="9"/>
  <c r="C23" i="14" l="1"/>
  <c r="Q22" i="14" s="1"/>
  <c r="E21" i="13" s="1"/>
  <c r="F8" i="14"/>
  <c r="F22" i="14"/>
  <c r="E8" i="13"/>
  <c r="D28" i="14"/>
  <c r="I50" i="9"/>
  <c r="G50" i="9"/>
  <c r="E50" i="9"/>
  <c r="H50" i="9"/>
  <c r="F50" i="9"/>
  <c r="D50" i="9"/>
  <c r="H42" i="9"/>
  <c r="F42" i="9"/>
  <c r="D42" i="9"/>
  <c r="I42" i="9"/>
  <c r="G42" i="9"/>
  <c r="E42" i="9"/>
  <c r="H40" i="9"/>
  <c r="E41" i="9"/>
  <c r="G41" i="9"/>
  <c r="I41" i="9"/>
  <c r="H33" i="9"/>
  <c r="F33" i="9"/>
  <c r="D33" i="9"/>
  <c r="I33" i="9"/>
  <c r="G33" i="9"/>
  <c r="E33" i="9"/>
  <c r="E32" i="9"/>
  <c r="G32" i="9"/>
  <c r="I32" i="9"/>
  <c r="E24" i="9"/>
  <c r="D24" i="9"/>
  <c r="E23" i="9"/>
  <c r="E25" i="9"/>
  <c r="D15" i="9"/>
  <c r="F15" i="9"/>
  <c r="G17" i="9"/>
  <c r="F16" i="9"/>
  <c r="D17" i="9"/>
  <c r="F18" i="9"/>
  <c r="D19" i="9"/>
  <c r="F20" i="9"/>
  <c r="E16" i="9"/>
  <c r="E18" i="9"/>
  <c r="G19" i="9"/>
  <c r="E15" i="9"/>
  <c r="G16" i="9"/>
  <c r="E17" i="9"/>
  <c r="G18" i="9"/>
  <c r="E19" i="9"/>
  <c r="G20" i="9"/>
  <c r="E20" i="9"/>
  <c r="D16" i="9"/>
  <c r="F17" i="9"/>
  <c r="D18" i="9"/>
  <c r="F19" i="9"/>
  <c r="D20" i="9"/>
  <c r="G4" i="9"/>
  <c r="H4" i="9"/>
  <c r="E4" i="9"/>
  <c r="I4" i="9"/>
  <c r="E9" i="9"/>
  <c r="H5" i="9"/>
  <c r="D5" i="9"/>
  <c r="G5" i="9"/>
  <c r="E5" i="9"/>
  <c r="F5" i="9"/>
  <c r="I5" i="9"/>
  <c r="D6" i="9"/>
  <c r="E8" i="9"/>
  <c r="D7" i="9"/>
  <c r="F43" i="9"/>
  <c r="G43" i="9"/>
  <c r="D43" i="9"/>
  <c r="H45" i="9"/>
  <c r="E45" i="9"/>
  <c r="E46" i="9" s="1"/>
  <c r="F8" i="13" l="1"/>
  <c r="F13" i="14"/>
  <c r="F13" i="13" s="1"/>
  <c r="D29" i="14"/>
  <c r="H47" i="9"/>
  <c r="H46" i="9"/>
  <c r="E47" i="9"/>
  <c r="G51" i="9"/>
  <c r="H51" i="9"/>
  <c r="F51" i="9"/>
  <c r="D51" i="9"/>
  <c r="E51" i="9"/>
  <c r="I51" i="9"/>
  <c r="G44" i="9"/>
  <c r="D45" i="9"/>
  <c r="G45" i="9"/>
  <c r="F45" i="9"/>
  <c r="I43" i="9"/>
  <c r="F44" i="9"/>
  <c r="I44" i="9"/>
  <c r="H44" i="9"/>
  <c r="I45" i="9"/>
  <c r="E43" i="9"/>
  <c r="H43" i="9"/>
  <c r="E44" i="9"/>
  <c r="D44" i="9"/>
  <c r="G34" i="9"/>
  <c r="F34" i="9"/>
  <c r="I34" i="9"/>
  <c r="E34" i="9"/>
  <c r="H34" i="9"/>
  <c r="D34" i="9"/>
  <c r="F22" i="9"/>
  <c r="F21" i="9"/>
  <c r="F23" i="9"/>
  <c r="F24" i="9"/>
  <c r="D25" i="9"/>
  <c r="F25" i="9"/>
  <c r="F26" i="9"/>
  <c r="G15" i="9"/>
  <c r="E7" i="9"/>
  <c r="D8" i="9"/>
  <c r="E6" i="9"/>
  <c r="D9" i="9"/>
  <c r="F9" i="9"/>
  <c r="F10" i="9"/>
  <c r="F11" i="9" s="1"/>
  <c r="F8" i="9"/>
  <c r="F6" i="9"/>
  <c r="F7" i="9"/>
  <c r="R22" i="14" l="1"/>
  <c r="F25" i="13" s="1"/>
  <c r="D31" i="14"/>
  <c r="D47" i="9"/>
  <c r="D46" i="9"/>
  <c r="I46" i="9"/>
  <c r="I47" i="9"/>
  <c r="F47" i="9"/>
  <c r="F46" i="9"/>
  <c r="G46" i="9"/>
  <c r="G47" i="9"/>
  <c r="F52" i="9"/>
  <c r="G52" i="9"/>
  <c r="D52" i="9"/>
  <c r="H52" i="9"/>
  <c r="E52" i="9"/>
  <c r="I52" i="9"/>
  <c r="I35" i="9"/>
  <c r="E35" i="9"/>
  <c r="H35" i="9"/>
  <c r="D35" i="9"/>
  <c r="G35" i="9"/>
  <c r="F35" i="9"/>
  <c r="E26" i="9"/>
  <c r="D26" i="9"/>
  <c r="G22" i="9"/>
  <c r="G21" i="9"/>
  <c r="G24" i="9"/>
  <c r="G23" i="9"/>
  <c r="G26" i="9"/>
  <c r="G27" i="9"/>
  <c r="G25" i="9"/>
  <c r="H15" i="9"/>
  <c r="H20" i="9"/>
  <c r="H19" i="9"/>
  <c r="H16" i="9"/>
  <c r="H17" i="9"/>
  <c r="H18" i="9"/>
  <c r="E10" i="9"/>
  <c r="E11" i="9" s="1"/>
  <c r="D10" i="9"/>
  <c r="G10" i="9"/>
  <c r="G11" i="9" s="1"/>
  <c r="G8" i="9"/>
  <c r="G6" i="9"/>
  <c r="G9" i="9"/>
  <c r="G7" i="9"/>
  <c r="D11" i="9" l="1"/>
  <c r="D53" i="9"/>
  <c r="E53" i="9"/>
  <c r="H53" i="9"/>
  <c r="I53" i="9"/>
  <c r="F53" i="9"/>
  <c r="G53" i="9"/>
  <c r="G36" i="9"/>
  <c r="F36" i="9"/>
  <c r="I36" i="9"/>
  <c r="E36" i="9"/>
  <c r="H36" i="9"/>
  <c r="D36" i="9"/>
  <c r="H23" i="9"/>
  <c r="H22" i="9"/>
  <c r="H21" i="9"/>
  <c r="H24" i="9"/>
  <c r="D27" i="9"/>
  <c r="E27" i="9"/>
  <c r="F27" i="9"/>
  <c r="H27" i="9"/>
  <c r="H25" i="9"/>
  <c r="H28" i="9"/>
  <c r="H29" i="9" s="1"/>
  <c r="H26" i="9"/>
  <c r="I15" i="9"/>
  <c r="I18" i="9"/>
  <c r="I16" i="9"/>
  <c r="I19" i="9"/>
  <c r="I20" i="9"/>
  <c r="I17" i="9"/>
  <c r="H6" i="9"/>
  <c r="H9" i="9"/>
  <c r="H7" i="9"/>
  <c r="H10" i="9"/>
  <c r="H11" i="9" s="1"/>
  <c r="H8" i="9"/>
  <c r="I38" i="9" l="1"/>
  <c r="I37" i="9"/>
  <c r="D38" i="9"/>
  <c r="D37" i="9"/>
  <c r="F37" i="9"/>
  <c r="F38" i="9"/>
  <c r="E38" i="9"/>
  <c r="E37" i="9"/>
  <c r="H38" i="9"/>
  <c r="H37" i="9"/>
  <c r="G38" i="9"/>
  <c r="G37" i="9"/>
  <c r="H54" i="9"/>
  <c r="E54" i="9"/>
  <c r="G54" i="9"/>
  <c r="I54" i="9"/>
  <c r="D54" i="9"/>
  <c r="F54" i="9"/>
  <c r="I22" i="9"/>
  <c r="I21" i="9"/>
  <c r="I24" i="9"/>
  <c r="I23" i="9"/>
  <c r="D28" i="9"/>
  <c r="D29" i="9" s="1"/>
  <c r="E28" i="9"/>
  <c r="E29" i="9" s="1"/>
  <c r="F28" i="9"/>
  <c r="F29" i="9" s="1"/>
  <c r="G28" i="9"/>
  <c r="G29" i="9" s="1"/>
  <c r="I28" i="9"/>
  <c r="I29" i="9" s="1"/>
  <c r="I26" i="9"/>
  <c r="I27" i="9"/>
  <c r="I25" i="9"/>
  <c r="I9" i="9"/>
  <c r="I7" i="9"/>
  <c r="I10" i="9"/>
  <c r="I11" i="9" s="1"/>
  <c r="I8" i="9"/>
  <c r="I6" i="9"/>
  <c r="L20" i="9" l="1"/>
  <c r="N20" i="9" s="1"/>
  <c r="L18" i="9"/>
  <c r="N18" i="9" s="1"/>
  <c r="L17" i="9"/>
  <c r="N17" i="9" s="1"/>
  <c r="L19" i="9"/>
  <c r="N19" i="9" s="1"/>
  <c r="E56" i="9"/>
  <c r="E55" i="9"/>
  <c r="H55" i="9"/>
  <c r="H56" i="9"/>
  <c r="G55" i="9"/>
  <c r="G56" i="9"/>
  <c r="F55" i="9"/>
  <c r="F56" i="9"/>
  <c r="D56" i="9"/>
  <c r="D55" i="9"/>
  <c r="I56" i="9"/>
  <c r="I55" i="9"/>
  <c r="O17" i="9" l="1"/>
  <c r="I107" i="8"/>
  <c r="G107" i="8"/>
  <c r="E107" i="8"/>
  <c r="D107" i="8"/>
  <c r="I106" i="8"/>
  <c r="G106" i="8"/>
  <c r="E106" i="8"/>
  <c r="D106" i="8"/>
  <c r="I105" i="8"/>
  <c r="G105" i="8"/>
  <c r="E105" i="8"/>
  <c r="D105" i="8"/>
  <c r="I104" i="8"/>
  <c r="G104" i="8"/>
  <c r="E104" i="8"/>
  <c r="D104" i="8"/>
  <c r="I103" i="8"/>
  <c r="G103" i="8"/>
  <c r="E103" i="8"/>
  <c r="D103" i="8"/>
  <c r="I102" i="8"/>
  <c r="G102" i="8"/>
  <c r="E102" i="8"/>
  <c r="D102" i="8"/>
  <c r="C102" i="8"/>
  <c r="C103" i="8" s="1"/>
  <c r="B102" i="8"/>
  <c r="I87" i="8"/>
  <c r="G87" i="8"/>
  <c r="E87" i="8"/>
  <c r="D87" i="8"/>
  <c r="I86" i="8"/>
  <c r="G86" i="8"/>
  <c r="E86" i="8"/>
  <c r="D86" i="8"/>
  <c r="I85" i="8"/>
  <c r="G85" i="8"/>
  <c r="E85" i="8"/>
  <c r="D85" i="8"/>
  <c r="I84" i="8"/>
  <c r="G84" i="8"/>
  <c r="E84" i="8"/>
  <c r="D84" i="8"/>
  <c r="I83" i="8"/>
  <c r="G83" i="8"/>
  <c r="E83" i="8"/>
  <c r="D83" i="8"/>
  <c r="I82" i="8"/>
  <c r="G82" i="8"/>
  <c r="E82" i="8"/>
  <c r="D82" i="8"/>
  <c r="C82" i="8"/>
  <c r="C83" i="8" s="1"/>
  <c r="B82" i="8"/>
  <c r="I67" i="8"/>
  <c r="G67" i="8"/>
  <c r="E67" i="8"/>
  <c r="D67" i="8"/>
  <c r="I66" i="8"/>
  <c r="G66" i="8"/>
  <c r="E66" i="8"/>
  <c r="D66" i="8"/>
  <c r="I65" i="8"/>
  <c r="G65" i="8"/>
  <c r="E65" i="8"/>
  <c r="D65" i="8"/>
  <c r="I64" i="8"/>
  <c r="G64" i="8"/>
  <c r="E64" i="8"/>
  <c r="D64" i="8"/>
  <c r="I63" i="8"/>
  <c r="G63" i="8"/>
  <c r="E63" i="8"/>
  <c r="D63" i="8"/>
  <c r="I62" i="8"/>
  <c r="G62" i="8"/>
  <c r="E62" i="8"/>
  <c r="D62" i="8"/>
  <c r="C62" i="8"/>
  <c r="B62" i="8"/>
  <c r="I47" i="8"/>
  <c r="G47" i="8"/>
  <c r="E47" i="8"/>
  <c r="D47" i="8"/>
  <c r="I46" i="8"/>
  <c r="G46" i="8"/>
  <c r="E46" i="8"/>
  <c r="D46" i="8"/>
  <c r="I45" i="8"/>
  <c r="G45" i="8"/>
  <c r="E45" i="8"/>
  <c r="D45" i="8"/>
  <c r="I44" i="8"/>
  <c r="G44" i="8"/>
  <c r="E44" i="8"/>
  <c r="D44" i="8"/>
  <c r="I43" i="8"/>
  <c r="G43" i="8"/>
  <c r="E43" i="8"/>
  <c r="D43" i="8"/>
  <c r="I42" i="8"/>
  <c r="G42" i="8"/>
  <c r="E42" i="8"/>
  <c r="D42" i="8"/>
  <c r="C42" i="8"/>
  <c r="C43" i="8" s="1"/>
  <c r="B42" i="8"/>
  <c r="L22" i="7"/>
  <c r="L23" i="7" s="1"/>
  <c r="L24" i="7" s="1"/>
  <c r="L25" i="7" s="1"/>
  <c r="L26" i="7" s="1"/>
  <c r="L27" i="7" s="1"/>
  <c r="L28" i="7" s="1"/>
  <c r="L29" i="7" s="1"/>
  <c r="L30" i="7" s="1"/>
  <c r="K22" i="7"/>
  <c r="K23" i="7" s="1"/>
  <c r="K24" i="7" s="1"/>
  <c r="K25" i="7" s="1"/>
  <c r="K26" i="7" s="1"/>
  <c r="K27" i="7" s="1"/>
  <c r="K28" i="7" s="1"/>
  <c r="K29" i="7" s="1"/>
  <c r="K30" i="7" s="1"/>
  <c r="E27" i="8"/>
  <c r="E26" i="8"/>
  <c r="E25" i="8"/>
  <c r="E24" i="8"/>
  <c r="E23" i="8"/>
  <c r="E22" i="8"/>
  <c r="D27" i="8"/>
  <c r="D26" i="8"/>
  <c r="D25" i="8"/>
  <c r="D24" i="8"/>
  <c r="D23" i="8"/>
  <c r="D22" i="8"/>
  <c r="M11" i="10"/>
  <c r="M10" i="10"/>
  <c r="M9" i="10"/>
  <c r="M8" i="10"/>
  <c r="M7" i="10"/>
  <c r="M6" i="10"/>
  <c r="M5" i="10"/>
  <c r="M4" i="10"/>
  <c r="M3" i="10"/>
  <c r="M2" i="10"/>
  <c r="B22" i="8"/>
  <c r="C89" i="7"/>
  <c r="C88" i="7"/>
  <c r="C87" i="7"/>
  <c r="C86" i="7"/>
  <c r="C85" i="7"/>
  <c r="C84" i="7"/>
  <c r="C74" i="7"/>
  <c r="C73" i="7"/>
  <c r="C72" i="7"/>
  <c r="C71" i="7"/>
  <c r="C70" i="7"/>
  <c r="C69" i="7"/>
  <c r="C59" i="7"/>
  <c r="C58" i="7"/>
  <c r="C57" i="7"/>
  <c r="C56" i="7"/>
  <c r="C55" i="7"/>
  <c r="C54" i="7"/>
  <c r="C44" i="7"/>
  <c r="C43" i="7"/>
  <c r="C42" i="7"/>
  <c r="C41" i="7"/>
  <c r="C40" i="7"/>
  <c r="C39" i="7"/>
  <c r="C29" i="7"/>
  <c r="C28" i="7"/>
  <c r="C26" i="7"/>
  <c r="C27" i="7"/>
  <c r="C25" i="7"/>
  <c r="C24" i="7"/>
  <c r="G27" i="8"/>
  <c r="G26" i="8"/>
  <c r="G25" i="8"/>
  <c r="G23" i="8"/>
  <c r="G24" i="8"/>
  <c r="G22" i="8"/>
  <c r="I27" i="8"/>
  <c r="I26" i="8"/>
  <c r="I25" i="8"/>
  <c r="I24" i="8"/>
  <c r="I23" i="8"/>
  <c r="I22" i="8"/>
  <c r="A21" i="9"/>
  <c r="I2" i="9"/>
  <c r="H2" i="9"/>
  <c r="G2" i="9"/>
  <c r="F2" i="9"/>
  <c r="E2" i="9"/>
  <c r="D2" i="9"/>
  <c r="B2" i="9"/>
  <c r="A2" i="9"/>
  <c r="I2" i="10"/>
  <c r="A49" i="9" s="1"/>
  <c r="H2" i="10"/>
  <c r="A16" i="17" s="1"/>
  <c r="G2" i="10"/>
  <c r="A3" i="17" s="1"/>
  <c r="F2" i="10"/>
  <c r="E2" i="10"/>
  <c r="A14" i="9" s="1"/>
  <c r="A15" i="9" s="1"/>
  <c r="D2" i="10"/>
  <c r="A3" i="9" s="1"/>
  <c r="A4" i="9" s="1"/>
  <c r="A5" i="9" s="1"/>
  <c r="A6" i="9" s="1"/>
  <c r="A7" i="9" s="1"/>
  <c r="B49" i="9"/>
  <c r="B40" i="9"/>
  <c r="B31" i="9"/>
  <c r="B21" i="9"/>
  <c r="B14" i="9"/>
  <c r="B3" i="9"/>
  <c r="B50" i="9"/>
  <c r="B22" i="9"/>
  <c r="A31" i="9" l="1"/>
  <c r="D93" i="8"/>
  <c r="S82" i="8" s="1"/>
  <c r="G74" i="7" s="1"/>
  <c r="A40" i="9"/>
  <c r="L62" i="8"/>
  <c r="L64" i="8"/>
  <c r="L107" i="8"/>
  <c r="A4" i="17"/>
  <c r="C3" i="17"/>
  <c r="A17" i="17"/>
  <c r="C16" i="17"/>
  <c r="F22" i="8"/>
  <c r="L102" i="8"/>
  <c r="L104" i="8"/>
  <c r="D73" i="8"/>
  <c r="S62" i="8" s="1"/>
  <c r="G59" i="7" s="1"/>
  <c r="D53" i="8"/>
  <c r="S42" i="8" s="1"/>
  <c r="G44" i="7" s="1"/>
  <c r="L106" i="8"/>
  <c r="D113" i="8"/>
  <c r="S102" i="8" s="1"/>
  <c r="G89" i="7" s="1"/>
  <c r="D33" i="8"/>
  <c r="S22" i="8" s="1"/>
  <c r="G29" i="7" s="1"/>
  <c r="Q82" i="8"/>
  <c r="E66" i="7" s="1"/>
  <c r="Q102" i="8"/>
  <c r="E81" i="7" s="1"/>
  <c r="C63" i="8"/>
  <c r="Q42" i="8"/>
  <c r="E36" i="7" s="1"/>
  <c r="E9" i="8"/>
  <c r="E11" i="8"/>
  <c r="E11" i="7" s="1"/>
  <c r="E10" i="8"/>
  <c r="E10" i="7" s="1"/>
  <c r="E12" i="8"/>
  <c r="E12" i="7" s="1"/>
  <c r="D28" i="8"/>
  <c r="F30" i="7" s="1"/>
  <c r="L22" i="8"/>
  <c r="E21" i="7"/>
  <c r="L43" i="8"/>
  <c r="L45" i="8"/>
  <c r="L83" i="8"/>
  <c r="L87" i="8"/>
  <c r="L44" i="8"/>
  <c r="D48" i="8"/>
  <c r="A11" i="9"/>
  <c r="C11" i="9" s="1"/>
  <c r="A8" i="9"/>
  <c r="C14" i="9"/>
  <c r="F103" i="8"/>
  <c r="F82" i="8"/>
  <c r="F84" i="8"/>
  <c r="F86" i="8"/>
  <c r="F63" i="8"/>
  <c r="F45" i="8"/>
  <c r="F47" i="8"/>
  <c r="C21" i="9"/>
  <c r="F42" i="8"/>
  <c r="F43" i="8"/>
  <c r="F44" i="8"/>
  <c r="L46" i="8"/>
  <c r="L47" i="8"/>
  <c r="F62" i="8"/>
  <c r="L63" i="8"/>
  <c r="F83" i="8"/>
  <c r="L84" i="8"/>
  <c r="L86" i="8"/>
  <c r="F102" i="8"/>
  <c r="L103" i="8"/>
  <c r="F46" i="8"/>
  <c r="F64" i="8"/>
  <c r="L65" i="8"/>
  <c r="L66" i="8"/>
  <c r="L67" i="8"/>
  <c r="F85" i="8"/>
  <c r="F87" i="8"/>
  <c r="F104" i="8"/>
  <c r="L105" i="8"/>
  <c r="F66" i="8"/>
  <c r="F106" i="8"/>
  <c r="F105" i="8"/>
  <c r="F107" i="8"/>
  <c r="D88" i="8"/>
  <c r="L85" i="8"/>
  <c r="F65" i="8"/>
  <c r="F67" i="8"/>
  <c r="L42" i="8"/>
  <c r="L82" i="8"/>
  <c r="D68" i="8"/>
  <c r="D108" i="8"/>
  <c r="L24" i="8"/>
  <c r="L26" i="8"/>
  <c r="L25" i="8"/>
  <c r="L27" i="8"/>
  <c r="L23" i="8"/>
  <c r="F24" i="8"/>
  <c r="F23" i="8"/>
  <c r="C31" i="9"/>
  <c r="C40" i="9"/>
  <c r="C49" i="9"/>
  <c r="A16" i="9"/>
  <c r="A41" i="9"/>
  <c r="A22" i="9"/>
  <c r="A32" i="9"/>
  <c r="A50" i="9"/>
  <c r="C3" i="9"/>
  <c r="B25" i="9"/>
  <c r="A5" i="17" l="1"/>
  <c r="A10" i="17"/>
  <c r="C4" i="17"/>
  <c r="A18" i="17"/>
  <c r="C17" i="17"/>
  <c r="D89" i="8"/>
  <c r="D91" i="8" s="1"/>
  <c r="F75" i="7"/>
  <c r="D109" i="8"/>
  <c r="D111" i="8" s="1"/>
  <c r="F90" i="7"/>
  <c r="D69" i="8"/>
  <c r="F60" i="7"/>
  <c r="Q62" i="8"/>
  <c r="E51" i="7" s="1"/>
  <c r="D49" i="8"/>
  <c r="D51" i="8" s="1"/>
  <c r="F45" i="7"/>
  <c r="E9" i="7"/>
  <c r="E13" i="8"/>
  <c r="E13" i="7" s="1"/>
  <c r="C8" i="9"/>
  <c r="A9" i="9"/>
  <c r="B51" i="9"/>
  <c r="B52" i="9"/>
  <c r="B23" i="9"/>
  <c r="B24" i="9"/>
  <c r="A51" i="9"/>
  <c r="C50" i="9"/>
  <c r="A33" i="9"/>
  <c r="C22" i="9"/>
  <c r="A23" i="9"/>
  <c r="A42" i="9"/>
  <c r="A17" i="9"/>
  <c r="B41" i="9"/>
  <c r="C41" i="9" s="1"/>
  <c r="C10" i="17" l="1"/>
  <c r="A11" i="17"/>
  <c r="C5" i="17"/>
  <c r="A6" i="17"/>
  <c r="A19" i="17"/>
  <c r="C18" i="17"/>
  <c r="R62" i="8"/>
  <c r="F61" i="7" s="1"/>
  <c r="D71" i="8"/>
  <c r="R82" i="8"/>
  <c r="F76" i="7" s="1"/>
  <c r="R102" i="8"/>
  <c r="F91" i="7" s="1"/>
  <c r="R42" i="8"/>
  <c r="F46" i="7" s="1"/>
  <c r="A10" i="9"/>
  <c r="C10" i="9" s="1"/>
  <c r="C9" i="9"/>
  <c r="F25" i="8"/>
  <c r="C23" i="9"/>
  <c r="A24" i="9"/>
  <c r="A34" i="9"/>
  <c r="A43" i="9"/>
  <c r="A52" i="9"/>
  <c r="A53" i="9" s="1"/>
  <c r="C51" i="9"/>
  <c r="A18" i="9"/>
  <c r="A19" i="9" s="1"/>
  <c r="B32" i="9"/>
  <c r="C32" i="9" s="1"/>
  <c r="A20" i="17" l="1"/>
  <c r="C19" i="17"/>
  <c r="C6" i="17"/>
  <c r="A7" i="17"/>
  <c r="C11" i="17"/>
  <c r="A12" i="17"/>
  <c r="A14" i="17"/>
  <c r="A54" i="9"/>
  <c r="C54" i="9" s="1"/>
  <c r="C53" i="9"/>
  <c r="A46" i="9"/>
  <c r="A44" i="9"/>
  <c r="A37" i="9"/>
  <c r="A38" i="9" s="1"/>
  <c r="C38" i="9" s="1"/>
  <c r="A35" i="9"/>
  <c r="A20" i="9"/>
  <c r="C20" i="9" s="1"/>
  <c r="C19" i="9"/>
  <c r="A47" i="9"/>
  <c r="C47" i="9" s="1"/>
  <c r="C46" i="9"/>
  <c r="C52" i="9"/>
  <c r="A55" i="9"/>
  <c r="F27" i="8"/>
  <c r="F26" i="8"/>
  <c r="A25" i="9"/>
  <c r="A26" i="9" s="1"/>
  <c r="C24" i="9"/>
  <c r="B42" i="9"/>
  <c r="C42" i="9" s="1"/>
  <c r="A13" i="17" l="1"/>
  <c r="C13" i="17" s="1"/>
  <c r="C12" i="17"/>
  <c r="A8" i="17"/>
  <c r="C7" i="17"/>
  <c r="C14" i="17"/>
  <c r="A15" i="17"/>
  <c r="C15" i="17" s="1"/>
  <c r="A21" i="17"/>
  <c r="C20" i="17"/>
  <c r="A45" i="9"/>
  <c r="C45" i="9" s="1"/>
  <c r="C44" i="9"/>
  <c r="C37" i="9"/>
  <c r="A36" i="9"/>
  <c r="C36" i="9" s="1"/>
  <c r="C35" i="9"/>
  <c r="C26" i="9"/>
  <c r="A27" i="9"/>
  <c r="A56" i="9"/>
  <c r="C56" i="9" s="1"/>
  <c r="C55" i="9"/>
  <c r="C25" i="9"/>
  <c r="A29" i="9"/>
  <c r="C29" i="9" s="1"/>
  <c r="B43" i="9"/>
  <c r="C43" i="9" s="1"/>
  <c r="B33" i="9"/>
  <c r="C33" i="9" s="1"/>
  <c r="A9" i="17" l="1"/>
  <c r="C9" i="17" s="1"/>
  <c r="C8" i="17"/>
  <c r="A22" i="17"/>
  <c r="C21" i="17"/>
  <c r="A28" i="9"/>
  <c r="C28" i="9" s="1"/>
  <c r="C27" i="9"/>
  <c r="B34" i="9"/>
  <c r="C34" i="9" s="1"/>
  <c r="A23" i="17" l="1"/>
  <c r="C22" i="17"/>
  <c r="B15" i="9"/>
  <c r="C15" i="9" s="1"/>
  <c r="B4" i="9"/>
  <c r="C4" i="9" s="1"/>
  <c r="A24" i="17" l="1"/>
  <c r="C23" i="17"/>
  <c r="B16" i="9"/>
  <c r="C16" i="9" s="1"/>
  <c r="B5" i="9"/>
  <c r="C5" i="9" s="1"/>
  <c r="A25" i="17" l="1"/>
  <c r="C24" i="17"/>
  <c r="B17" i="9"/>
  <c r="C17" i="9" s="1"/>
  <c r="B7" i="9"/>
  <c r="C7" i="9" s="1"/>
  <c r="B6" i="9"/>
  <c r="C6" i="9" s="1"/>
  <c r="A26" i="17" l="1"/>
  <c r="C25" i="17"/>
  <c r="B18" i="9"/>
  <c r="C18" i="9" s="1"/>
  <c r="J82" i="8" s="1"/>
  <c r="M82" i="8" s="1"/>
  <c r="J86" i="8"/>
  <c r="M86" i="8" s="1"/>
  <c r="A27" i="17" l="1"/>
  <c r="C26" i="17"/>
  <c r="J22" i="8"/>
  <c r="M22" i="8" s="1"/>
  <c r="J23" i="8"/>
  <c r="M23" i="8" s="1"/>
  <c r="J83" i="8"/>
  <c r="M83" i="8" s="1"/>
  <c r="J42" i="8"/>
  <c r="M42" i="8" s="1"/>
  <c r="J62" i="8"/>
  <c r="M62" i="8" s="1"/>
  <c r="J102" i="8"/>
  <c r="M102" i="8" s="1"/>
  <c r="J87" i="8"/>
  <c r="M87" i="8" s="1"/>
  <c r="J106" i="8"/>
  <c r="M106" i="8" s="1"/>
  <c r="J44" i="8"/>
  <c r="M44" i="8" s="1"/>
  <c r="J43" i="8"/>
  <c r="M43" i="8" s="1"/>
  <c r="J26" i="8"/>
  <c r="M26" i="8" s="1"/>
  <c r="J47" i="8"/>
  <c r="M47" i="8" s="1"/>
  <c r="J25" i="8"/>
  <c r="M25" i="8" s="1"/>
  <c r="J66" i="8"/>
  <c r="M66" i="8" s="1"/>
  <c r="J67" i="8"/>
  <c r="M67" i="8" s="1"/>
  <c r="J24" i="8"/>
  <c r="M24" i="8" s="1"/>
  <c r="J46" i="8"/>
  <c r="M46" i="8" s="1"/>
  <c r="J107" i="8"/>
  <c r="M107" i="8" s="1"/>
  <c r="J63" i="8"/>
  <c r="M63" i="8" s="1"/>
  <c r="J104" i="8"/>
  <c r="M104" i="8" s="1"/>
  <c r="J65" i="8"/>
  <c r="M65" i="8" s="1"/>
  <c r="J84" i="8"/>
  <c r="M84" i="8" s="1"/>
  <c r="J64" i="8"/>
  <c r="M64" i="8" s="1"/>
  <c r="J27" i="8"/>
  <c r="M27" i="8" s="1"/>
  <c r="J85" i="8"/>
  <c r="M85" i="8" s="1"/>
  <c r="J105" i="8"/>
  <c r="M105" i="8" s="1"/>
  <c r="J45" i="8"/>
  <c r="M45" i="8" s="1"/>
  <c r="J103" i="8"/>
  <c r="M103" i="8" s="1"/>
  <c r="A28" i="17" l="1"/>
  <c r="C28" i="17" s="1"/>
  <c r="C27" i="17"/>
  <c r="N22" i="8"/>
  <c r="N102" i="8"/>
  <c r="O102" i="8" s="1"/>
  <c r="P102" i="8" s="1"/>
  <c r="N82" i="8"/>
  <c r="O82" i="8" s="1"/>
  <c r="P82" i="8" s="1"/>
  <c r="N62" i="8"/>
  <c r="O62" i="8" s="1"/>
  <c r="P62" i="8" s="1"/>
  <c r="N42" i="8"/>
  <c r="O42" i="8" s="1"/>
  <c r="P42" i="8" s="1"/>
  <c r="J42" i="14" l="1"/>
  <c r="K42" i="14" s="1"/>
  <c r="M42" i="14" s="1"/>
  <c r="N42" i="14" s="1"/>
  <c r="O42" i="14" s="1"/>
  <c r="J62" i="14"/>
  <c r="K62" i="14" s="1"/>
  <c r="M62" i="14" s="1"/>
  <c r="N62" i="14" s="1"/>
  <c r="O62" i="14" s="1"/>
  <c r="J102" i="14"/>
  <c r="K102" i="14" s="1"/>
  <c r="M102" i="14" s="1"/>
  <c r="N102" i="14" s="1"/>
  <c r="O102" i="14" s="1"/>
  <c r="J82" i="14"/>
  <c r="K82" i="14" s="1"/>
  <c r="M82" i="14" s="1"/>
  <c r="N82" i="14" s="1"/>
  <c r="O82" i="14" s="1"/>
  <c r="J22" i="14"/>
  <c r="K22" i="14" s="1"/>
  <c r="M22" i="14" s="1"/>
  <c r="N22" i="14" s="1"/>
  <c r="O22" i="14" s="1"/>
  <c r="I56" i="7"/>
  <c r="F10" i="8"/>
  <c r="F10" i="7" s="1"/>
  <c r="I41" i="7"/>
  <c r="F9" i="8"/>
  <c r="F9" i="7" s="1"/>
  <c r="I70" i="7"/>
  <c r="I86" i="7"/>
  <c r="F12" i="8"/>
  <c r="F12" i="7" s="1"/>
  <c r="I85" i="7"/>
  <c r="I55" i="7"/>
  <c r="I40" i="7"/>
  <c r="P22" i="14" l="1"/>
  <c r="I22" i="13"/>
  <c r="P82" i="14"/>
  <c r="I57" i="13"/>
  <c r="P102" i="14"/>
  <c r="I67" i="13"/>
  <c r="P62" i="14"/>
  <c r="I47" i="13"/>
  <c r="I37" i="13"/>
  <c r="P42" i="14"/>
  <c r="F11" i="8"/>
  <c r="F11" i="7" s="1"/>
  <c r="I71" i="7"/>
  <c r="I68" i="13" l="1"/>
  <c r="G12" i="14"/>
  <c r="G12" i="13" s="1"/>
  <c r="I58" i="13"/>
  <c r="G11" i="14"/>
  <c r="G11" i="13" s="1"/>
  <c r="G10" i="14"/>
  <c r="G10" i="13" s="1"/>
  <c r="I48" i="13"/>
  <c r="I38" i="13"/>
  <c r="G9" i="14"/>
  <c r="G9" i="13" s="1"/>
  <c r="G8" i="14"/>
  <c r="I23" i="13"/>
  <c r="D29" i="8"/>
  <c r="G8" i="13" l="1"/>
  <c r="G13" i="14"/>
  <c r="G13" i="13" s="1"/>
  <c r="R22" i="8"/>
  <c r="F31" i="7" s="1"/>
  <c r="D31" i="8"/>
  <c r="O22" i="8" l="1"/>
  <c r="I25" i="7" s="1"/>
  <c r="P22" i="8" l="1"/>
  <c r="F8" i="8" s="1"/>
  <c r="F13" i="8" l="1"/>
  <c r="F13" i="7" s="1"/>
  <c r="I26" i="7"/>
  <c r="F8" i="7" l="1"/>
</calcChain>
</file>

<file path=xl/sharedStrings.xml><?xml version="1.0" encoding="utf-8"?>
<sst xmlns="http://schemas.openxmlformats.org/spreadsheetml/2006/main" count="800" uniqueCount="121">
  <si>
    <t>Zusammenfassung</t>
  </si>
  <si>
    <t>Name</t>
  </si>
  <si>
    <t>Förderbetrag (EUR/Jahr)</t>
  </si>
  <si>
    <t>Summe</t>
  </si>
  <si>
    <t>Fläche 1</t>
  </si>
  <si>
    <t>Fläche 2</t>
  </si>
  <si>
    <t>Fläche 3</t>
  </si>
  <si>
    <t>Fläche 4</t>
  </si>
  <si>
    <t>Fläche 5</t>
  </si>
  <si>
    <t>Name:</t>
  </si>
  <si>
    <t>Flächengröße (ha):</t>
  </si>
  <si>
    <t>%-Wert</t>
  </si>
  <si>
    <t>Bestockungsgrad</t>
  </si>
  <si>
    <t>Baumartengruppen</t>
  </si>
  <si>
    <t>Ertragsklasse</t>
  </si>
  <si>
    <t>Bestandesalter</t>
  </si>
  <si>
    <t>Ekl. III</t>
  </si>
  <si>
    <t>Förderbetrag</t>
  </si>
  <si>
    <t>Jährlich je Flächeneinheit (EUR/ha/Jahr)</t>
  </si>
  <si>
    <t>Jährlich gesamte Fläche (EUR/Jahr)</t>
  </si>
  <si>
    <t>Ekl. II</t>
  </si>
  <si>
    <t>Ekl. I.5</t>
  </si>
  <si>
    <t>Ekl. II.5</t>
  </si>
  <si>
    <t>Baumart</t>
  </si>
  <si>
    <t>Fichte</t>
  </si>
  <si>
    <t>Ekl. I</t>
  </si>
  <si>
    <t>Kiefer</t>
  </si>
  <si>
    <t>Baumartengruppe</t>
  </si>
  <si>
    <t>Fläche (ha)</t>
  </si>
  <si>
    <t>Fläche</t>
  </si>
  <si>
    <t>Key1</t>
  </si>
  <si>
    <t>Anteil (%)</t>
  </si>
  <si>
    <t>Wert bei Bestockungsgrad 1,0 (EUR/ha/20 Jahr)</t>
  </si>
  <si>
    <t>Wert anteilig (EUR/ha/Jahr)</t>
  </si>
  <si>
    <t>Korrekturfaktor Volumenzuwachs</t>
  </si>
  <si>
    <t>Wert anteilig korrigiert (EUR/ha/20 Jahr)</t>
  </si>
  <si>
    <t>Wert Summe Bestockung korr (EUR/ha/Jahr)</t>
  </si>
  <si>
    <t>Wert Summe (EUR/ha/Jahr)</t>
  </si>
  <si>
    <t>Wert Summe (EUR/Jahr)</t>
  </si>
  <si>
    <t>Fehler-ausgabe Fläche</t>
  </si>
  <si>
    <t>Bewertung</t>
  </si>
  <si>
    <t>I.5 Ekl.</t>
  </si>
  <si>
    <t>II.5. Ekl.</t>
  </si>
  <si>
    <t>Wert bei Bestockungsgrad 1,0 (EUR/ha/Jahr)</t>
  </si>
  <si>
    <t>Wert anteilig korrigiert (EUR/ha/Jahr)</t>
  </si>
  <si>
    <t>Wie die vorhergehende Altersklasse gesetzt</t>
  </si>
  <si>
    <t>Kriterium B1</t>
  </si>
  <si>
    <t>Mittelwert LB</t>
  </si>
  <si>
    <t>Flächenwerte von Torsten</t>
  </si>
  <si>
    <t>EUR/ha/a</t>
  </si>
  <si>
    <t>Fläche naturnah</t>
  </si>
  <si>
    <t>Altersklassen</t>
  </si>
  <si>
    <t>Ertragsklassen</t>
  </si>
  <si>
    <t>Arten Störflächen</t>
  </si>
  <si>
    <t>Altersklassen Störflächen</t>
  </si>
  <si>
    <t>Bestockungsgrad Störflächen</t>
  </si>
  <si>
    <t>Buche</t>
  </si>
  <si>
    <t>Ekl. 0</t>
  </si>
  <si>
    <t>Fichte/Kiefer</t>
  </si>
  <si>
    <t>Eiche</t>
  </si>
  <si>
    <t>Sonst. LB</t>
  </si>
  <si>
    <t>Sonst. NB</t>
  </si>
  <si>
    <t>Korrekturfaktoren für den Volumenzuwachs</t>
  </si>
  <si>
    <t>sonst. LB</t>
  </si>
  <si>
    <t>sonst. NB</t>
  </si>
  <si>
    <t>Nur bei Störflächen</t>
  </si>
  <si>
    <t>HB Buche (sonst. LH, Nebenbestand NH)</t>
  </si>
  <si>
    <t>BG 1.0</t>
  </si>
  <si>
    <t xml:space="preserve">Nutzungsverzicht </t>
  </si>
  <si>
    <t>EKl. 0</t>
  </si>
  <si>
    <t>Ekl.I</t>
  </si>
  <si>
    <t>Alter</t>
  </si>
  <si>
    <t>Ausgleichszahlung</t>
  </si>
  <si>
    <t>€/ha/Jahr</t>
  </si>
  <si>
    <t>HB Eiche (sonst. LH, Nebenbestand NH)</t>
  </si>
  <si>
    <t>Sonstige Laubbäume --&gt; aktuell wie HB Buche (sonst. LH, Nebenbestand NH)</t>
  </si>
  <si>
    <t>Fichte &gt; 15%</t>
  </si>
  <si>
    <t>Kiefer &gt; 15%</t>
  </si>
  <si>
    <t>Sonstige Nadelbäume --&gt; aktuell wie Fichte &gt; 15%</t>
  </si>
  <si>
    <t>Erläuterung:
- Flächengröße entspricht der gesamten Störfläche.
- Maximal die Hälfte der Fläche darf beräumt werden.
- Bindungszeitraum der Maßnahme beträgt 20 Jahre.</t>
  </si>
  <si>
    <t>Ausgleichszahlungen (€/ha/Jahr) mit 20% Anreiz und 2,0% Inflation (Stand 08.03. 2024)</t>
  </si>
  <si>
    <t>neue Daten</t>
  </si>
  <si>
    <t>EKl. 0/H100(36.5m)</t>
  </si>
  <si>
    <t>Ekl.I/H100(32.5m)</t>
  </si>
  <si>
    <t>Ekl. II/H100(28.5m)</t>
  </si>
  <si>
    <t>Ekl. III/H100(24.5m)</t>
  </si>
  <si>
    <t>Bestandesalter zu Beginn</t>
  </si>
  <si>
    <t>Ausgleichszahlungen (€/ha/Jahr) mit 20% Anreiz und 2,0% Inflation (Stand 08.03.2024)</t>
  </si>
  <si>
    <t>alte Daten</t>
  </si>
  <si>
    <t>neuen Daten</t>
  </si>
  <si>
    <t>EKl. 0/H100(30m)</t>
  </si>
  <si>
    <t>Ekl.I/H100(27m)</t>
  </si>
  <si>
    <t>Ekl. II/H100(24m)</t>
  </si>
  <si>
    <t>Ekl. III/H100(21m)</t>
  </si>
  <si>
    <t>Ekl.0/H100(37m)</t>
  </si>
  <si>
    <t>Ekl.I/H100(35m)</t>
  </si>
  <si>
    <t>Ekl. II/H100(31m)</t>
  </si>
  <si>
    <t>Ekl. III/H100(27m)</t>
  </si>
  <si>
    <t>Ausgleichszahlungen (€/ha/Jahr) mit 20% Anreiz und 2,0% Inflation (Stand 08.03.2024</t>
  </si>
  <si>
    <t xml:space="preserve"> BG 1.0</t>
  </si>
  <si>
    <t>Ekl.0/H100(33m)</t>
  </si>
  <si>
    <t>Ekl.I/H100(29m)</t>
  </si>
  <si>
    <t>Ekl. II/H100(25m)</t>
  </si>
  <si>
    <t>0.Ekl.</t>
  </si>
  <si>
    <t>I.Ekl.</t>
  </si>
  <si>
    <t>II.Ekl.</t>
  </si>
  <si>
    <t>III.Ekl.</t>
  </si>
  <si>
    <t>Falls keine Bestockungsgrade vorliegen, Mischungsanteile der Baumarten analog verwenden:</t>
  </si>
  <si>
    <t>Größe
(ha)</t>
  </si>
  <si>
    <t>-</t>
  </si>
  <si>
    <t>Fehler-ausgabe Bestockungsgrad</t>
  </si>
  <si>
    <t>Fehler NB &gt; 0,3</t>
  </si>
  <si>
    <t>Fehler-ausgabe NB</t>
  </si>
  <si>
    <t>F  B  NB fehlerhaft?</t>
  </si>
  <si>
    <t>Alter
(Jahre)</t>
  </si>
  <si>
    <t>Größe 
(ha)</t>
  </si>
  <si>
    <t>V 1.0</t>
  </si>
  <si>
    <t>F  B  fehlerhaft?</t>
  </si>
  <si>
    <t>Ausgleichszahlungen (€/ha/Jahr) mit 0% Anreiz und 2,0% Inflation (Stand 27.02.2024)</t>
  </si>
  <si>
    <t>Richtlinie für Zuwendungen zu einem Klimaangepassten Waldmanagement PLUS
Anlage Berechnung Förderbetrag Förderkriterium B1</t>
  </si>
  <si>
    <t>Richtlinie für Zuwendungen zu einem Klimaangepassten Waldmanagement PLUS
Anlage Berechnung Förderbetrag Förderkriterium 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</si>
</sst>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.000"/>
    <numFmt numFmtId="167" formatCode="_-* #,##0\ _€_-;\-* #,##0\ _€_-;_-* &quot;-&quot;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7B7"/>
        <bgColor indexed="64"/>
      </patternFill>
    </fill>
    <fill>
      <patternFill patternType="solid">
        <fgColor rgb="FFFFF5E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0" fillId="3" borderId="0" xfId="0" applyFill="1"/>
    <xf numFmtId="3" fontId="0" fillId="0" borderId="0" xfId="0" applyNumberFormat="1"/>
    <xf numFmtId="0" fontId="0" fillId="3" borderId="0" xfId="0" applyFill="1" applyAlignment="1">
      <alignment horizontal="center"/>
    </xf>
    <xf numFmtId="10" fontId="0" fillId="0" borderId="0" xfId="0" applyNumberFormat="1"/>
    <xf numFmtId="9" fontId="0" fillId="3" borderId="0" xfId="0" applyNumberFormat="1" applyFill="1"/>
    <xf numFmtId="9" fontId="0" fillId="0" borderId="0" xfId="0" applyNumberForma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3" fontId="0" fillId="4" borderId="1" xfId="0" applyNumberFormat="1" applyFill="1" applyBorder="1" applyAlignment="1">
      <alignment horizontal="right" inden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0" fillId="5" borderId="1" xfId="0" applyFill="1" applyBorder="1"/>
    <xf numFmtId="4" fontId="0" fillId="0" borderId="0" xfId="0" applyNumberFormat="1"/>
    <xf numFmtId="165" fontId="0" fillId="4" borderId="1" xfId="0" applyNumberFormat="1" applyFill="1" applyBorder="1" applyAlignment="1">
      <alignment horizontal="right" indent="1"/>
    </xf>
    <xf numFmtId="166" fontId="0" fillId="0" borderId="0" xfId="0" applyNumberFormat="1"/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/>
    <xf numFmtId="0" fontId="0" fillId="6" borderId="1" xfId="0" applyFill="1" applyBorder="1"/>
    <xf numFmtId="165" fontId="0" fillId="7" borderId="1" xfId="0" applyNumberFormat="1" applyFill="1" applyBorder="1" applyAlignment="1">
      <alignment horizontal="right" indent="1"/>
    </xf>
    <xf numFmtId="3" fontId="0" fillId="7" borderId="1" xfId="0" applyNumberFormat="1" applyFill="1" applyBorder="1" applyAlignment="1">
      <alignment horizontal="right" indent="1"/>
    </xf>
    <xf numFmtId="0" fontId="0" fillId="7" borderId="1" xfId="0" applyFill="1" applyBorder="1" applyAlignment="1">
      <alignment horizontal="left" indent="1"/>
    </xf>
    <xf numFmtId="0" fontId="1" fillId="6" borderId="2" xfId="0" applyFont="1" applyFill="1" applyBorder="1" applyAlignment="1">
      <alignment horizontal="left" vertical="center" indent="1"/>
    </xf>
    <xf numFmtId="0" fontId="1" fillId="6" borderId="1" xfId="0" applyFont="1" applyFill="1" applyBorder="1" applyAlignment="1">
      <alignment horizontal="left" vertical="center" indent="1"/>
    </xf>
    <xf numFmtId="0" fontId="1" fillId="5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/>
    <xf numFmtId="3" fontId="0" fillId="0" borderId="4" xfId="0" applyNumberFormat="1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7" fontId="0" fillId="0" borderId="13" xfId="0" applyNumberFormat="1" applyBorder="1" applyAlignment="1">
      <alignment horizontal="center"/>
    </xf>
    <xf numFmtId="167" fontId="0" fillId="0" borderId="13" xfId="0" applyNumberFormat="1" applyBorder="1"/>
    <xf numFmtId="0" fontId="0" fillId="0" borderId="0" xfId="0" quotePrefix="1"/>
    <xf numFmtId="0" fontId="0" fillId="0" borderId="3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1" xfId="0" applyBorder="1"/>
    <xf numFmtId="1" fontId="0" fillId="0" borderId="1" xfId="0" applyNumberFormat="1" applyBorder="1" applyAlignment="1">
      <alignment horizontal="center"/>
    </xf>
    <xf numFmtId="0" fontId="6" fillId="0" borderId="0" xfId="0" applyFont="1"/>
    <xf numFmtId="9" fontId="0" fillId="0" borderId="1" xfId="0" applyNumberForma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" fontId="0" fillId="0" borderId="1" xfId="0" applyNumberFormat="1" applyBorder="1"/>
    <xf numFmtId="0" fontId="0" fillId="0" borderId="2" xfId="0" applyBorder="1" applyAlignment="1">
      <alignment horizontal="center"/>
    </xf>
    <xf numFmtId="1" fontId="0" fillId="0" borderId="0" xfId="0" applyNumberFormat="1"/>
    <xf numFmtId="0" fontId="8" fillId="0" borderId="0" xfId="0" applyFont="1"/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9" fillId="0" borderId="1" xfId="0" applyFont="1" applyBorder="1"/>
    <xf numFmtId="3" fontId="9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0" fontId="0" fillId="4" borderId="0" xfId="0" applyFill="1"/>
    <xf numFmtId="0" fontId="1" fillId="4" borderId="0" xfId="0" applyFont="1" applyFill="1"/>
    <xf numFmtId="0" fontId="0" fillId="4" borderId="5" xfId="0" applyFill="1" applyBorder="1"/>
    <xf numFmtId="0" fontId="0" fillId="0" borderId="5" xfId="0" applyBorder="1"/>
    <xf numFmtId="0" fontId="0" fillId="4" borderId="0" xfId="0" applyFill="1" applyAlignment="1">
      <alignment vertical="center"/>
    </xf>
    <xf numFmtId="2" fontId="1" fillId="4" borderId="0" xfId="0" applyNumberFormat="1" applyFont="1" applyFill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165" fontId="1" fillId="4" borderId="1" xfId="0" applyNumberFormat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0" fontId="3" fillId="4" borderId="0" xfId="0" applyFont="1" applyFill="1"/>
    <xf numFmtId="9" fontId="0" fillId="4" borderId="2" xfId="0" applyNumberFormat="1" applyFill="1" applyBorder="1"/>
    <xf numFmtId="0" fontId="0" fillId="4" borderId="1" xfId="0" applyFill="1" applyBorder="1"/>
    <xf numFmtId="9" fontId="0" fillId="4" borderId="9" xfId="0" applyNumberFormat="1" applyFill="1" applyBorder="1"/>
    <xf numFmtId="164" fontId="0" fillId="4" borderId="11" xfId="0" applyNumberFormat="1" applyFill="1" applyBorder="1"/>
    <xf numFmtId="0" fontId="4" fillId="4" borderId="0" xfId="0" applyFont="1" applyFill="1"/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right"/>
    </xf>
    <xf numFmtId="0" fontId="0" fillId="5" borderId="1" xfId="0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center"/>
    </xf>
    <xf numFmtId="9" fontId="0" fillId="4" borderId="10" xfId="0" applyNumberFormat="1" applyFill="1" applyBorder="1"/>
    <xf numFmtId="164" fontId="0" fillId="4" borderId="12" xfId="0" applyNumberFormat="1" applyFill="1" applyBorder="1"/>
    <xf numFmtId="0" fontId="0" fillId="2" borderId="1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164" fontId="0" fillId="2" borderId="3" xfId="0" applyNumberFormat="1" applyFill="1" applyBorder="1" applyAlignment="1" applyProtection="1">
      <alignment horizontal="center"/>
      <protection locked="0"/>
    </xf>
    <xf numFmtId="0" fontId="0" fillId="7" borderId="0" xfId="0" applyFill="1"/>
    <xf numFmtId="0" fontId="1" fillId="7" borderId="0" xfId="0" applyFont="1" applyFill="1"/>
    <xf numFmtId="0" fontId="0" fillId="7" borderId="5" xfId="0" applyFill="1" applyBorder="1"/>
    <xf numFmtId="0" fontId="0" fillId="7" borderId="1" xfId="0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3" fontId="0" fillId="7" borderId="1" xfId="0" applyNumberForma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3" fontId="1" fillId="7" borderId="1" xfId="0" applyNumberFormat="1" applyFont="1" applyFill="1" applyBorder="1" applyAlignment="1">
      <alignment horizontal="center"/>
    </xf>
    <xf numFmtId="0" fontId="3" fillId="7" borderId="0" xfId="0" applyFont="1" applyFill="1"/>
    <xf numFmtId="9" fontId="0" fillId="7" borderId="2" xfId="0" applyNumberFormat="1" applyFill="1" applyBorder="1"/>
    <xf numFmtId="0" fontId="0" fillId="7" borderId="1" xfId="0" applyFill="1" applyBorder="1"/>
    <xf numFmtId="0" fontId="4" fillId="7" borderId="0" xfId="0" applyFont="1" applyFill="1"/>
    <xf numFmtId="0" fontId="0" fillId="6" borderId="1" xfId="0" applyFill="1" applyBorder="1" applyAlignment="1">
      <alignment horizontal="left"/>
    </xf>
    <xf numFmtId="9" fontId="0" fillId="7" borderId="9" xfId="0" applyNumberFormat="1" applyFill="1" applyBorder="1"/>
    <xf numFmtId="164" fontId="0" fillId="7" borderId="11" xfId="0" applyNumberFormat="1" applyFill="1" applyBorder="1"/>
    <xf numFmtId="0" fontId="1" fillId="6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9" fontId="0" fillId="7" borderId="10" xfId="0" applyNumberFormat="1" applyFill="1" applyBorder="1"/>
    <xf numFmtId="164" fontId="0" fillId="7" borderId="12" xfId="0" applyNumberFormat="1" applyFill="1" applyBorder="1"/>
    <xf numFmtId="0" fontId="0" fillId="2" borderId="1" xfId="0" applyFill="1" applyBorder="1" applyAlignment="1" applyProtection="1">
      <alignment horizontal="right"/>
      <protection locked="0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indent="1"/>
    </xf>
    <xf numFmtId="0" fontId="1" fillId="5" borderId="3" xfId="0" applyFont="1" applyFill="1" applyBorder="1" applyAlignment="1">
      <alignment horizontal="left" vertical="center" indent="1"/>
    </xf>
    <xf numFmtId="0" fontId="1" fillId="5" borderId="1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49" fontId="0" fillId="2" borderId="2" xfId="0" applyNumberFormat="1" applyFill="1" applyBorder="1" applyAlignment="1" applyProtection="1">
      <alignment horizontal="left"/>
      <protection locked="0"/>
    </xf>
    <xf numFmtId="49" fontId="0" fillId="2" borderId="6" xfId="0" applyNumberFormat="1" applyFill="1" applyBorder="1" applyAlignment="1" applyProtection="1">
      <alignment horizontal="left"/>
      <protection locked="0"/>
    </xf>
    <xf numFmtId="49" fontId="0" fillId="2" borderId="3" xfId="0" applyNumberFormat="1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1" fillId="6" borderId="1" xfId="0" applyFont="1" applyFill="1" applyBorder="1" applyAlignment="1">
      <alignment horizontal="center" vertical="center"/>
    </xf>
    <xf numFmtId="0" fontId="2" fillId="7" borderId="0" xfId="0" applyFont="1" applyFill="1" applyAlignment="1">
      <alignment horizontal="left" vertical="center" wrapText="1"/>
    </xf>
    <xf numFmtId="0" fontId="2" fillId="7" borderId="0" xfId="0" applyFont="1" applyFill="1" applyAlignment="1">
      <alignment horizontal="left" vertical="center"/>
    </xf>
    <xf numFmtId="0" fontId="0" fillId="7" borderId="1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indent="1"/>
    </xf>
    <xf numFmtId="0" fontId="0" fillId="4" borderId="3" xfId="0" applyFill="1" applyBorder="1" applyAlignment="1">
      <alignment horizontal="left" indent="1"/>
    </xf>
  </cellXfs>
  <cellStyles count="1">
    <cellStyle name="Standard" xfId="0" builtinId="0"/>
  </cellStyles>
  <dxfs count="16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 val="0"/>
        <color auto="1"/>
      </font>
    </dxf>
    <dxf>
      <font>
        <b val="0"/>
        <i val="0"/>
        <color auto="1"/>
      </font>
    </dxf>
    <dxf>
      <font>
        <b val="0"/>
        <i val="0"/>
        <color auto="1"/>
      </font>
    </dxf>
    <dxf>
      <font>
        <b val="0"/>
        <i val="0"/>
        <color auto="1"/>
      </font>
    </dxf>
    <dxf>
      <font>
        <b val="0"/>
        <i val="0"/>
        <color auto="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 val="0"/>
        <color auto="1"/>
      </font>
    </dxf>
  </dxfs>
  <tableStyles count="0" defaultTableStyle="TableStyleMedium2" defaultPivotStyle="PivotStyleLight16"/>
  <colors>
    <mruColors>
      <color rgb="FFFFFFCC"/>
      <color rgb="FFFFE7B7"/>
      <color rgb="FFFFF5E1"/>
      <color rgb="FF9966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92"/>
  <sheetViews>
    <sheetView tabSelected="1" zoomScaleNormal="100" workbookViewId="0">
      <selection activeCell="D19" sqref="D19:F19"/>
    </sheetView>
  </sheetViews>
  <sheetFormatPr baseColWidth="10" defaultColWidth="11.40625" defaultRowHeight="14.75" x14ac:dyDescent="0.75"/>
  <cols>
    <col min="1" max="1" width="3.86328125" style="61" customWidth="1"/>
    <col min="2" max="2" width="11.40625" style="61"/>
    <col min="3" max="3" width="18.54296875" style="61" customWidth="1"/>
    <col min="4" max="4" width="12.40625" style="61" customWidth="1"/>
    <col min="5" max="5" width="15" style="61" bestFit="1" customWidth="1"/>
    <col min="6" max="6" width="16.7265625" style="61" customWidth="1"/>
    <col min="7" max="7" width="11.40625" style="61"/>
    <col min="8" max="8" width="39.1328125" style="61" customWidth="1"/>
    <col min="9" max="9" width="18.86328125" style="61" customWidth="1"/>
    <col min="10" max="11" width="11.40625" style="61"/>
    <col min="12" max="12" width="16" style="61" customWidth="1"/>
    <col min="13" max="19" width="11.40625" style="61"/>
  </cols>
  <sheetData>
    <row r="2" spans="1:19" s="116" customFormat="1" ht="45" customHeight="1" x14ac:dyDescent="0.75">
      <c r="A2" s="115"/>
      <c r="B2" s="117" t="s">
        <v>119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4" t="s">
        <v>116</v>
      </c>
      <c r="N2" s="115"/>
      <c r="O2" s="115"/>
      <c r="P2" s="115"/>
      <c r="Q2" s="115"/>
      <c r="R2" s="115"/>
      <c r="S2" s="115"/>
    </row>
    <row r="3" spans="1:19" s="64" customFormat="1" ht="15.5" thickBot="1" x14ac:dyDescent="0.9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</row>
    <row r="5" spans="1:19" x14ac:dyDescent="0.75">
      <c r="B5" s="62" t="s">
        <v>0</v>
      </c>
    </row>
    <row r="7" spans="1:19" ht="29.5" x14ac:dyDescent="0.75">
      <c r="B7" s="25" t="s">
        <v>29</v>
      </c>
      <c r="C7" s="118" t="s">
        <v>1</v>
      </c>
      <c r="D7" s="119"/>
      <c r="E7" s="11" t="s">
        <v>108</v>
      </c>
      <c r="F7" s="11" t="s">
        <v>2</v>
      </c>
      <c r="G7" s="65"/>
      <c r="H7" s="66"/>
      <c r="I7" s="66"/>
    </row>
    <row r="8" spans="1:19" x14ac:dyDescent="0.75">
      <c r="B8" s="13" t="s">
        <v>4</v>
      </c>
      <c r="C8" s="121" t="str">
        <f>Berechnungen_NatWaldentw!C8</f>
        <v/>
      </c>
      <c r="D8" s="122"/>
      <c r="E8" s="67" t="str">
        <f>Berechnungen_NatWaldentw!E8</f>
        <v/>
      </c>
      <c r="F8" s="68" t="str">
        <f>Berechnungen_NatWaldentw!F8</f>
        <v/>
      </c>
      <c r="H8" s="66"/>
      <c r="I8" s="66"/>
    </row>
    <row r="9" spans="1:19" x14ac:dyDescent="0.75">
      <c r="B9" s="13" t="s">
        <v>5</v>
      </c>
      <c r="C9" s="121" t="str">
        <f>Berechnungen_NatWaldentw!C9</f>
        <v/>
      </c>
      <c r="D9" s="122"/>
      <c r="E9" s="67" t="str">
        <f>Berechnungen_NatWaldentw!E9</f>
        <v/>
      </c>
      <c r="F9" s="68" t="str">
        <f>Berechnungen_NatWaldentw!F9</f>
        <v/>
      </c>
      <c r="H9" s="66"/>
      <c r="I9" s="66"/>
    </row>
    <row r="10" spans="1:19" x14ac:dyDescent="0.75">
      <c r="B10" s="13" t="s">
        <v>6</v>
      </c>
      <c r="C10" s="121" t="str">
        <f>Berechnungen_NatWaldentw!C10</f>
        <v/>
      </c>
      <c r="D10" s="122"/>
      <c r="E10" s="67" t="str">
        <f>Berechnungen_NatWaldentw!E10</f>
        <v/>
      </c>
      <c r="F10" s="68" t="str">
        <f>Berechnungen_NatWaldentw!F10</f>
        <v/>
      </c>
      <c r="H10" s="66"/>
      <c r="I10" s="66"/>
    </row>
    <row r="11" spans="1:19" x14ac:dyDescent="0.75">
      <c r="B11" s="13" t="s">
        <v>7</v>
      </c>
      <c r="C11" s="121" t="str">
        <f>Berechnungen_NatWaldentw!C11</f>
        <v/>
      </c>
      <c r="D11" s="122"/>
      <c r="E11" s="67" t="str">
        <f>Berechnungen_NatWaldentw!E11</f>
        <v/>
      </c>
      <c r="F11" s="68" t="str">
        <f>Berechnungen_NatWaldentw!F11</f>
        <v/>
      </c>
      <c r="H11" s="66"/>
      <c r="I11" s="66"/>
    </row>
    <row r="12" spans="1:19" x14ac:dyDescent="0.75">
      <c r="B12" s="13" t="s">
        <v>8</v>
      </c>
      <c r="C12" s="121" t="str">
        <f>Berechnungen_NatWaldentw!C12</f>
        <v/>
      </c>
      <c r="D12" s="122"/>
      <c r="E12" s="67" t="str">
        <f>Berechnungen_NatWaldentw!E12</f>
        <v/>
      </c>
      <c r="F12" s="68" t="str">
        <f>Berechnungen_NatWaldentw!F12</f>
        <v/>
      </c>
      <c r="H12" s="66"/>
      <c r="I12" s="66"/>
    </row>
    <row r="13" spans="1:19" x14ac:dyDescent="0.75">
      <c r="B13" s="12" t="s">
        <v>3</v>
      </c>
      <c r="C13" s="123" t="s">
        <v>109</v>
      </c>
      <c r="D13" s="124"/>
      <c r="E13" s="69">
        <f>Berechnungen_NatWaldentw!E13</f>
        <v>0</v>
      </c>
      <c r="F13" s="70">
        <f>Berechnungen_NatWaldentw!F13</f>
        <v>0</v>
      </c>
      <c r="H13" s="66"/>
      <c r="I13" s="66"/>
    </row>
    <row r="17" spans="1:19" s="64" customFormat="1" ht="15.5" thickBot="1" x14ac:dyDescent="0.9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</row>
    <row r="19" spans="1:19" x14ac:dyDescent="0.75">
      <c r="B19" s="62" t="s">
        <v>4</v>
      </c>
      <c r="C19" s="12" t="s">
        <v>9</v>
      </c>
      <c r="D19" s="125"/>
      <c r="E19" s="126"/>
      <c r="F19" s="127"/>
      <c r="G19" s="71"/>
      <c r="H19" s="71"/>
      <c r="I19" s="71"/>
      <c r="K19" s="61" t="s">
        <v>107</v>
      </c>
    </row>
    <row r="20" spans="1:19" x14ac:dyDescent="0.75">
      <c r="K20" s="72" t="s">
        <v>11</v>
      </c>
      <c r="L20" s="73" t="s">
        <v>12</v>
      </c>
    </row>
    <row r="21" spans="1:19" x14ac:dyDescent="0.75">
      <c r="C21" s="12" t="s">
        <v>10</v>
      </c>
      <c r="D21" s="88"/>
      <c r="E21" s="71" t="str">
        <f>Berechnungen_NatWaldentw!Q22</f>
        <v/>
      </c>
      <c r="K21" s="74">
        <v>0.1</v>
      </c>
      <c r="L21" s="75">
        <v>0.1</v>
      </c>
    </row>
    <row r="22" spans="1:19" x14ac:dyDescent="0.75">
      <c r="F22" s="76"/>
      <c r="G22" s="76"/>
      <c r="K22" s="74">
        <f>K21+0.1</f>
        <v>0.2</v>
      </c>
      <c r="L22" s="75">
        <f>L21+0.1</f>
        <v>0.2</v>
      </c>
    </row>
    <row r="23" spans="1:19" x14ac:dyDescent="0.75">
      <c r="C23" s="77" t="s">
        <v>13</v>
      </c>
      <c r="D23" s="78" t="s">
        <v>14</v>
      </c>
      <c r="E23" s="79" t="s">
        <v>15</v>
      </c>
      <c r="F23" s="80" t="s">
        <v>12</v>
      </c>
      <c r="K23" s="74">
        <f t="shared" ref="K23:K30" si="0">K22+0.1</f>
        <v>0.30000000000000004</v>
      </c>
      <c r="L23" s="75">
        <f t="shared" ref="L23:L30" si="1">L22+0.1</f>
        <v>0.30000000000000004</v>
      </c>
    </row>
    <row r="24" spans="1:19" x14ac:dyDescent="0.75">
      <c r="C24" s="81" t="str">
        <f>Listen!$B$2</f>
        <v>Buche</v>
      </c>
      <c r="D24" s="89"/>
      <c r="E24" s="89"/>
      <c r="F24" s="90"/>
      <c r="H24" s="120" t="s">
        <v>17</v>
      </c>
      <c r="I24" s="120"/>
      <c r="K24" s="74">
        <f t="shared" si="0"/>
        <v>0.4</v>
      </c>
      <c r="L24" s="75">
        <f t="shared" si="1"/>
        <v>0.4</v>
      </c>
    </row>
    <row r="25" spans="1:19" x14ac:dyDescent="0.75">
      <c r="C25" s="81" t="str">
        <f>Listen!$B$3</f>
        <v>Eiche</v>
      </c>
      <c r="D25" s="89"/>
      <c r="E25" s="89"/>
      <c r="F25" s="90"/>
      <c r="H25" s="82" t="s">
        <v>18</v>
      </c>
      <c r="I25" s="68">
        <f>Berechnungen_NatWaldentw!O22</f>
        <v>0</v>
      </c>
      <c r="K25" s="74">
        <f t="shared" si="0"/>
        <v>0.5</v>
      </c>
      <c r="L25" s="75">
        <f t="shared" si="1"/>
        <v>0.5</v>
      </c>
    </row>
    <row r="26" spans="1:19" x14ac:dyDescent="0.75">
      <c r="C26" s="81" t="str">
        <f>Listen!$B$4</f>
        <v>Sonst. LB</v>
      </c>
      <c r="D26" s="89"/>
      <c r="E26" s="89"/>
      <c r="F26" s="90"/>
      <c r="H26" s="83" t="s">
        <v>19</v>
      </c>
      <c r="I26" s="70">
        <f>Berechnungen_NatWaldentw!P22</f>
        <v>0</v>
      </c>
      <c r="K26" s="74">
        <f t="shared" si="0"/>
        <v>0.6</v>
      </c>
      <c r="L26" s="75">
        <f t="shared" si="1"/>
        <v>0.6</v>
      </c>
    </row>
    <row r="27" spans="1:19" x14ac:dyDescent="0.75">
      <c r="C27" s="81" t="str">
        <f>Listen!$B$5</f>
        <v>Fichte</v>
      </c>
      <c r="D27" s="89"/>
      <c r="E27" s="89"/>
      <c r="F27" s="90"/>
      <c r="K27" s="74">
        <f t="shared" si="0"/>
        <v>0.7</v>
      </c>
      <c r="L27" s="75">
        <f t="shared" si="1"/>
        <v>0.7</v>
      </c>
    </row>
    <row r="28" spans="1:19" x14ac:dyDescent="0.75">
      <c r="C28" s="81" t="str">
        <f>Listen!$B$6</f>
        <v>Kiefer</v>
      </c>
      <c r="D28" s="89"/>
      <c r="E28" s="89"/>
      <c r="F28" s="90"/>
      <c r="K28" s="74">
        <f t="shared" si="0"/>
        <v>0.79999999999999993</v>
      </c>
      <c r="L28" s="75">
        <f t="shared" si="1"/>
        <v>0.79999999999999993</v>
      </c>
    </row>
    <row r="29" spans="1:19" x14ac:dyDescent="0.75">
      <c r="C29" s="81" t="str">
        <f>Listen!$B$7</f>
        <v>Sonst. NB</v>
      </c>
      <c r="D29" s="89"/>
      <c r="E29" s="89"/>
      <c r="F29" s="90"/>
      <c r="G29" s="71" t="str">
        <f>Berechnungen_NatWaldentw!S22</f>
        <v/>
      </c>
      <c r="K29" s="74">
        <f t="shared" si="0"/>
        <v>0.89999999999999991</v>
      </c>
      <c r="L29" s="75">
        <f t="shared" si="1"/>
        <v>0.89999999999999991</v>
      </c>
    </row>
    <row r="30" spans="1:19" x14ac:dyDescent="0.75">
      <c r="C30" s="84" t="s">
        <v>3</v>
      </c>
      <c r="F30" s="85">
        <f>Berechnungen_NatWaldentw!D28</f>
        <v>0</v>
      </c>
      <c r="K30" s="86">
        <f t="shared" si="0"/>
        <v>0.99999999999999989</v>
      </c>
      <c r="L30" s="87">
        <f t="shared" si="1"/>
        <v>0.99999999999999989</v>
      </c>
    </row>
    <row r="31" spans="1:19" x14ac:dyDescent="0.75">
      <c r="F31" s="71" t="str">
        <f>Berechnungen_NatWaldentw!R22</f>
        <v/>
      </c>
    </row>
    <row r="32" spans="1:19" s="64" customFormat="1" ht="15.5" thickBot="1" x14ac:dyDescent="0.9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</row>
    <row r="34" spans="1:19" x14ac:dyDescent="0.75">
      <c r="B34" s="62" t="s">
        <v>5</v>
      </c>
      <c r="C34" s="12" t="s">
        <v>9</v>
      </c>
      <c r="D34" s="128"/>
      <c r="E34" s="129"/>
      <c r="F34" s="130"/>
      <c r="G34" s="71"/>
      <c r="H34" s="71"/>
    </row>
    <row r="36" spans="1:19" x14ac:dyDescent="0.75">
      <c r="C36" s="12" t="s">
        <v>10</v>
      </c>
      <c r="D36" s="88"/>
      <c r="E36" s="71" t="str">
        <f>Berechnungen_NatWaldentw!Q42</f>
        <v/>
      </c>
    </row>
    <row r="38" spans="1:19" x14ac:dyDescent="0.75">
      <c r="C38" s="77" t="s">
        <v>13</v>
      </c>
      <c r="D38" s="78" t="s">
        <v>14</v>
      </c>
      <c r="E38" s="79" t="s">
        <v>15</v>
      </c>
      <c r="F38" s="80" t="s">
        <v>12</v>
      </c>
    </row>
    <row r="39" spans="1:19" x14ac:dyDescent="0.75">
      <c r="C39" s="81" t="str">
        <f>Listen!$B$2</f>
        <v>Buche</v>
      </c>
      <c r="D39" s="89"/>
      <c r="E39" s="89"/>
      <c r="F39" s="90"/>
      <c r="H39" s="120" t="s">
        <v>17</v>
      </c>
      <c r="I39" s="120"/>
    </row>
    <row r="40" spans="1:19" x14ac:dyDescent="0.75">
      <c r="C40" s="81" t="str">
        <f>Listen!$B$3</f>
        <v>Eiche</v>
      </c>
      <c r="D40" s="89"/>
      <c r="E40" s="89"/>
      <c r="F40" s="90"/>
      <c r="H40" s="82" t="s">
        <v>18</v>
      </c>
      <c r="I40" s="68">
        <f>Berechnungen_NatWaldentw!O42</f>
        <v>0</v>
      </c>
    </row>
    <row r="41" spans="1:19" x14ac:dyDescent="0.75">
      <c r="C41" s="81" t="str">
        <f>Listen!$B$4</f>
        <v>Sonst. LB</v>
      </c>
      <c r="D41" s="89"/>
      <c r="E41" s="89"/>
      <c r="F41" s="90"/>
      <c r="H41" s="83" t="s">
        <v>19</v>
      </c>
      <c r="I41" s="70">
        <f>Berechnungen_NatWaldentw!P42</f>
        <v>0</v>
      </c>
    </row>
    <row r="42" spans="1:19" x14ac:dyDescent="0.75">
      <c r="C42" s="81" t="str">
        <f>Listen!$B$5</f>
        <v>Fichte</v>
      </c>
      <c r="D42" s="89"/>
      <c r="E42" s="89"/>
      <c r="F42" s="90"/>
    </row>
    <row r="43" spans="1:19" x14ac:dyDescent="0.75">
      <c r="C43" s="81" t="str">
        <f>Listen!$B$6</f>
        <v>Kiefer</v>
      </c>
      <c r="D43" s="89"/>
      <c r="E43" s="89"/>
      <c r="F43" s="90"/>
    </row>
    <row r="44" spans="1:19" x14ac:dyDescent="0.75">
      <c r="C44" s="81" t="str">
        <f>Listen!$B$7</f>
        <v>Sonst. NB</v>
      </c>
      <c r="D44" s="89"/>
      <c r="E44" s="89"/>
      <c r="F44" s="90"/>
      <c r="G44" s="71" t="str">
        <f>Berechnungen_NatWaldentw!S42</f>
        <v/>
      </c>
    </row>
    <row r="45" spans="1:19" x14ac:dyDescent="0.75">
      <c r="C45" s="84" t="s">
        <v>3</v>
      </c>
      <c r="F45" s="85">
        <f>Berechnungen_NatWaldentw!D48</f>
        <v>0</v>
      </c>
    </row>
    <row r="46" spans="1:19" x14ac:dyDescent="0.75">
      <c r="D46" s="71"/>
      <c r="F46" s="71" t="str">
        <f>Berechnungen_NatWaldentw!R42</f>
        <v/>
      </c>
    </row>
    <row r="47" spans="1:19" s="64" customFormat="1" ht="15.5" thickBot="1" x14ac:dyDescent="0.9">
      <c r="A47" s="63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</row>
    <row r="49" spans="1:19" x14ac:dyDescent="0.75">
      <c r="B49" s="62" t="s">
        <v>6</v>
      </c>
      <c r="C49" s="12" t="s">
        <v>9</v>
      </c>
      <c r="D49" s="128"/>
      <c r="E49" s="129"/>
      <c r="F49" s="130"/>
      <c r="H49" s="71"/>
      <c r="I49" s="71"/>
    </row>
    <row r="51" spans="1:19" x14ac:dyDescent="0.75">
      <c r="C51" s="12" t="s">
        <v>10</v>
      </c>
      <c r="D51" s="88"/>
      <c r="E51" s="71" t="str">
        <f>Berechnungen_NatWaldentw!Q62</f>
        <v/>
      </c>
    </row>
    <row r="53" spans="1:19" x14ac:dyDescent="0.75">
      <c r="C53" s="77" t="s">
        <v>13</v>
      </c>
      <c r="D53" s="78" t="s">
        <v>14</v>
      </c>
      <c r="E53" s="79" t="s">
        <v>15</v>
      </c>
      <c r="F53" s="80" t="s">
        <v>12</v>
      </c>
    </row>
    <row r="54" spans="1:19" x14ac:dyDescent="0.75">
      <c r="C54" s="81" t="str">
        <f>Listen!$B$2</f>
        <v>Buche</v>
      </c>
      <c r="D54" s="89"/>
      <c r="E54" s="89"/>
      <c r="F54" s="90"/>
      <c r="H54" s="120" t="s">
        <v>17</v>
      </c>
      <c r="I54" s="120"/>
    </row>
    <row r="55" spans="1:19" x14ac:dyDescent="0.75">
      <c r="C55" s="81" t="str">
        <f>Listen!$B$3</f>
        <v>Eiche</v>
      </c>
      <c r="D55" s="89"/>
      <c r="E55" s="89"/>
      <c r="F55" s="90"/>
      <c r="H55" s="82" t="s">
        <v>18</v>
      </c>
      <c r="I55" s="68">
        <f>Berechnungen_NatWaldentw!O62</f>
        <v>0</v>
      </c>
    </row>
    <row r="56" spans="1:19" x14ac:dyDescent="0.75">
      <c r="C56" s="81" t="str">
        <f>Listen!$B$4</f>
        <v>Sonst. LB</v>
      </c>
      <c r="D56" s="89"/>
      <c r="E56" s="89"/>
      <c r="F56" s="90"/>
      <c r="H56" s="83" t="s">
        <v>19</v>
      </c>
      <c r="I56" s="70">
        <f>Berechnungen_NatWaldentw!P62</f>
        <v>0</v>
      </c>
    </row>
    <row r="57" spans="1:19" x14ac:dyDescent="0.75">
      <c r="C57" s="81" t="str">
        <f>Listen!$B$5</f>
        <v>Fichte</v>
      </c>
      <c r="D57" s="89"/>
      <c r="E57" s="89"/>
      <c r="F57" s="90"/>
    </row>
    <row r="58" spans="1:19" x14ac:dyDescent="0.75">
      <c r="C58" s="81" t="str">
        <f>Listen!$B$6</f>
        <v>Kiefer</v>
      </c>
      <c r="D58" s="89"/>
      <c r="E58" s="89"/>
      <c r="F58" s="90"/>
    </row>
    <row r="59" spans="1:19" x14ac:dyDescent="0.75">
      <c r="C59" s="81" t="str">
        <f>Listen!$B$7</f>
        <v>Sonst. NB</v>
      </c>
      <c r="D59" s="89"/>
      <c r="E59" s="89"/>
      <c r="F59" s="90"/>
      <c r="G59" s="71" t="str">
        <f>Berechnungen_NatWaldentw!S62</f>
        <v/>
      </c>
    </row>
    <row r="60" spans="1:19" x14ac:dyDescent="0.75">
      <c r="C60" s="84" t="s">
        <v>3</v>
      </c>
      <c r="F60" s="85">
        <f>Berechnungen_NatWaldentw!D68</f>
        <v>0</v>
      </c>
    </row>
    <row r="61" spans="1:19" x14ac:dyDescent="0.75">
      <c r="D61" s="71"/>
      <c r="F61" s="71" t="str">
        <f>Berechnungen_NatWaldentw!R62</f>
        <v/>
      </c>
    </row>
    <row r="62" spans="1:19" s="64" customFormat="1" ht="15.5" thickBot="1" x14ac:dyDescent="0.9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</row>
    <row r="64" spans="1:19" x14ac:dyDescent="0.75">
      <c r="B64" s="62" t="s">
        <v>7</v>
      </c>
      <c r="C64" s="12" t="s">
        <v>9</v>
      </c>
      <c r="D64" s="128"/>
      <c r="E64" s="129"/>
      <c r="F64" s="130"/>
    </row>
    <row r="66" spans="1:19" x14ac:dyDescent="0.75">
      <c r="C66" s="12" t="s">
        <v>10</v>
      </c>
      <c r="D66" s="88"/>
      <c r="E66" s="71" t="str">
        <f>Berechnungen_NatWaldentw!Q82</f>
        <v/>
      </c>
    </row>
    <row r="68" spans="1:19" x14ac:dyDescent="0.75">
      <c r="C68" s="77" t="s">
        <v>13</v>
      </c>
      <c r="D68" s="78" t="s">
        <v>14</v>
      </c>
      <c r="E68" s="79" t="s">
        <v>15</v>
      </c>
      <c r="F68" s="80" t="s">
        <v>12</v>
      </c>
    </row>
    <row r="69" spans="1:19" x14ac:dyDescent="0.75">
      <c r="C69" s="81" t="str">
        <f>Listen!$B$2</f>
        <v>Buche</v>
      </c>
      <c r="D69" s="89"/>
      <c r="E69" s="89"/>
      <c r="F69" s="90"/>
      <c r="H69" s="120" t="s">
        <v>17</v>
      </c>
      <c r="I69" s="120"/>
    </row>
    <row r="70" spans="1:19" x14ac:dyDescent="0.75">
      <c r="C70" s="81" t="str">
        <f>Listen!$B$3</f>
        <v>Eiche</v>
      </c>
      <c r="D70" s="89"/>
      <c r="E70" s="89"/>
      <c r="F70" s="90"/>
      <c r="H70" s="82" t="s">
        <v>18</v>
      </c>
      <c r="I70" s="68">
        <f>Berechnungen_NatWaldentw!O82</f>
        <v>0</v>
      </c>
    </row>
    <row r="71" spans="1:19" x14ac:dyDescent="0.75">
      <c r="C71" s="81" t="str">
        <f>Listen!$B$4</f>
        <v>Sonst. LB</v>
      </c>
      <c r="D71" s="89"/>
      <c r="E71" s="89"/>
      <c r="F71" s="90"/>
      <c r="H71" s="83" t="s">
        <v>19</v>
      </c>
      <c r="I71" s="70">
        <f>Berechnungen_NatWaldentw!P82</f>
        <v>0</v>
      </c>
    </row>
    <row r="72" spans="1:19" x14ac:dyDescent="0.75">
      <c r="C72" s="81" t="str">
        <f>Listen!$B$5</f>
        <v>Fichte</v>
      </c>
      <c r="D72" s="89"/>
      <c r="E72" s="89"/>
      <c r="F72" s="90"/>
    </row>
    <row r="73" spans="1:19" x14ac:dyDescent="0.75">
      <c r="C73" s="81" t="str">
        <f>Listen!$B$6</f>
        <v>Kiefer</v>
      </c>
      <c r="D73" s="89"/>
      <c r="E73" s="89"/>
      <c r="F73" s="90"/>
    </row>
    <row r="74" spans="1:19" x14ac:dyDescent="0.75">
      <c r="C74" s="81" t="str">
        <f>Listen!$B$7</f>
        <v>Sonst. NB</v>
      </c>
      <c r="D74" s="89"/>
      <c r="E74" s="89"/>
      <c r="F74" s="90"/>
      <c r="G74" s="71" t="str">
        <f>Berechnungen_NatWaldentw!S82</f>
        <v/>
      </c>
    </row>
    <row r="75" spans="1:19" x14ac:dyDescent="0.75">
      <c r="C75" s="84" t="s">
        <v>3</v>
      </c>
      <c r="F75" s="85">
        <f>Berechnungen_NatWaldentw!D88</f>
        <v>0</v>
      </c>
    </row>
    <row r="76" spans="1:19" x14ac:dyDescent="0.75">
      <c r="D76" s="71"/>
      <c r="F76" s="71" t="str">
        <f>Berechnungen_NatWaldentw!R82</f>
        <v/>
      </c>
    </row>
    <row r="77" spans="1:19" s="64" customFormat="1" ht="15.5" thickBot="1" x14ac:dyDescent="0.9">
      <c r="A77" s="63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</row>
    <row r="79" spans="1:19" x14ac:dyDescent="0.75">
      <c r="B79" s="62" t="s">
        <v>8</v>
      </c>
      <c r="C79" s="12" t="s">
        <v>9</v>
      </c>
      <c r="D79" s="128"/>
      <c r="E79" s="129"/>
      <c r="F79" s="130"/>
    </row>
    <row r="81" spans="1:19" x14ac:dyDescent="0.75">
      <c r="C81" s="12" t="s">
        <v>10</v>
      </c>
      <c r="D81" s="88"/>
      <c r="E81" s="71" t="str">
        <f>Berechnungen_NatWaldentw!Q102</f>
        <v/>
      </c>
    </row>
    <row r="83" spans="1:19" x14ac:dyDescent="0.75">
      <c r="C83" s="77" t="s">
        <v>13</v>
      </c>
      <c r="D83" s="78" t="s">
        <v>14</v>
      </c>
      <c r="E83" s="79" t="s">
        <v>15</v>
      </c>
      <c r="F83" s="80" t="s">
        <v>12</v>
      </c>
    </row>
    <row r="84" spans="1:19" x14ac:dyDescent="0.75">
      <c r="C84" s="81" t="str">
        <f>Listen!$B$2</f>
        <v>Buche</v>
      </c>
      <c r="D84" s="89"/>
      <c r="E84" s="89"/>
      <c r="F84" s="90"/>
      <c r="H84" s="120" t="s">
        <v>17</v>
      </c>
      <c r="I84" s="120"/>
    </row>
    <row r="85" spans="1:19" x14ac:dyDescent="0.75">
      <c r="C85" s="81" t="str">
        <f>Listen!$B$3</f>
        <v>Eiche</v>
      </c>
      <c r="D85" s="89"/>
      <c r="E85" s="89"/>
      <c r="F85" s="90"/>
      <c r="H85" s="82" t="s">
        <v>18</v>
      </c>
      <c r="I85" s="68">
        <f>Berechnungen_NatWaldentw!O102</f>
        <v>0</v>
      </c>
    </row>
    <row r="86" spans="1:19" x14ac:dyDescent="0.75">
      <c r="C86" s="81" t="str">
        <f>Listen!$B$4</f>
        <v>Sonst. LB</v>
      </c>
      <c r="D86" s="89"/>
      <c r="E86" s="89"/>
      <c r="F86" s="90"/>
      <c r="H86" s="83" t="s">
        <v>19</v>
      </c>
      <c r="I86" s="70">
        <f>Berechnungen_NatWaldentw!P102</f>
        <v>0</v>
      </c>
    </row>
    <row r="87" spans="1:19" x14ac:dyDescent="0.75">
      <c r="C87" s="81" t="str">
        <f>Listen!$B$5</f>
        <v>Fichte</v>
      </c>
      <c r="D87" s="89"/>
      <c r="E87" s="89"/>
      <c r="F87" s="90"/>
    </row>
    <row r="88" spans="1:19" x14ac:dyDescent="0.75">
      <c r="C88" s="81" t="str">
        <f>Listen!$B$6</f>
        <v>Kiefer</v>
      </c>
      <c r="D88" s="89"/>
      <c r="E88" s="89"/>
      <c r="F88" s="90"/>
    </row>
    <row r="89" spans="1:19" x14ac:dyDescent="0.75">
      <c r="C89" s="81" t="str">
        <f>Listen!$B$7</f>
        <v>Sonst. NB</v>
      </c>
      <c r="D89" s="89"/>
      <c r="E89" s="89"/>
      <c r="F89" s="90"/>
      <c r="G89" s="71" t="str">
        <f>Berechnungen_NatWaldentw!S102</f>
        <v/>
      </c>
    </row>
    <row r="90" spans="1:19" x14ac:dyDescent="0.75">
      <c r="C90" s="84" t="s">
        <v>3</v>
      </c>
      <c r="F90" s="85">
        <f>Berechnungen_NatWaldentw!D108</f>
        <v>0</v>
      </c>
    </row>
    <row r="91" spans="1:19" x14ac:dyDescent="0.75">
      <c r="D91" s="71"/>
      <c r="F91" s="71" t="str">
        <f>Berechnungen_NatWaldentw!R102</f>
        <v/>
      </c>
    </row>
    <row r="92" spans="1:19" s="64" customFormat="1" ht="15.5" thickBot="1" x14ac:dyDescent="0.9">
      <c r="A92" s="63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</sheetData>
  <sheetProtection password="CB4E" sheet="1" objects="1" scenarios="1" selectLockedCells="1"/>
  <mergeCells count="18">
    <mergeCell ref="H84:I84"/>
    <mergeCell ref="D79:F79"/>
    <mergeCell ref="H54:I54"/>
    <mergeCell ref="H69:I69"/>
    <mergeCell ref="D49:F49"/>
    <mergeCell ref="D64:F64"/>
    <mergeCell ref="B2:L2"/>
    <mergeCell ref="C7:D7"/>
    <mergeCell ref="H39:I39"/>
    <mergeCell ref="C11:D11"/>
    <mergeCell ref="C12:D12"/>
    <mergeCell ref="C13:D13"/>
    <mergeCell ref="D19:F19"/>
    <mergeCell ref="D34:F34"/>
    <mergeCell ref="H24:I24"/>
    <mergeCell ref="C8:D8"/>
    <mergeCell ref="C9:D9"/>
    <mergeCell ref="C10:D10"/>
  </mergeCells>
  <conditionalFormatting sqref="E21">
    <cfRule type="containsText" dxfId="15" priority="1" operator="containsText" text="&quot;Eingabe ab 1 ha&quot;">
      <formula>NOT(ISERROR(SEARCH("""Eingabe ab 1 ha""",E21)))</formula>
    </cfRule>
  </conditionalFormatting>
  <conditionalFormatting sqref="I25:I26">
    <cfRule type="containsText" dxfId="14" priority="17" operator="containsText" text="Fehler">
      <formula>NOT(ISERROR(SEARCH("Fehler",I25)))</formula>
    </cfRule>
  </conditionalFormatting>
  <conditionalFormatting sqref="I40:I41">
    <cfRule type="containsText" dxfId="13" priority="6" operator="containsText" text="Fehler">
      <formula>NOT(ISERROR(SEARCH("Fehler",I40)))</formula>
    </cfRule>
  </conditionalFormatting>
  <conditionalFormatting sqref="I55:I56">
    <cfRule type="containsText" dxfId="12" priority="5" operator="containsText" text="Fehler">
      <formula>NOT(ISERROR(SEARCH("Fehler",I55)))</formula>
    </cfRule>
  </conditionalFormatting>
  <conditionalFormatting sqref="I70:I71">
    <cfRule type="containsText" dxfId="11" priority="4" operator="containsText" text="Fehler">
      <formula>NOT(ISERROR(SEARCH("Fehler",I70)))</formula>
    </cfRule>
  </conditionalFormatting>
  <conditionalFormatting sqref="I85:I86">
    <cfRule type="containsText" dxfId="10" priority="3" operator="containsText" text="Fehler">
      <formula>NOT(ISERROR(SEARCH("Fehler",I85)))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0000000}">
          <x14:formula1>
            <xm:f>Listen!$K$2:$K$7</xm:f>
          </x14:formula1>
          <xm:sqref>D24:D29 D54:D59 D69:D74 D84:D89 D39:D44</xm:sqref>
        </x14:dataValidation>
        <x14:dataValidation type="list" allowBlank="1" showInputMessage="1" showErrorMessage="1" xr:uid="{00000000-0002-0000-0000-000001000000}">
          <x14:formula1>
            <xm:f>Listen!$M$2:$M$11</xm:f>
          </x14:formula1>
          <xm:sqref>F24:F29 F39:F44 F54:F59 F69:F74 F84:F89</xm:sqref>
        </x14:dataValidation>
        <x14:dataValidation type="list" allowBlank="1" showInputMessage="1" showErrorMessage="1" xr:uid="{00000000-0002-0000-0000-000002000000}">
          <x14:formula1>
            <xm:f>Listen!$D$3:$D$10</xm:f>
          </x14:formula1>
          <xm:sqref>E24 E39 E54 E69 E84</xm:sqref>
        </x14:dataValidation>
        <x14:dataValidation type="list" allowBlank="1" showInputMessage="1" showErrorMessage="1" xr:uid="{00000000-0002-0000-0000-000003000000}">
          <x14:formula1>
            <xm:f>Listen!$E$3:$E$9</xm:f>
          </x14:formula1>
          <xm:sqref>E25 E40 E55 E70 E85</xm:sqref>
        </x14:dataValidation>
        <x14:dataValidation type="list" allowBlank="1" showInputMessage="1" showErrorMessage="1" xr:uid="{00000000-0002-0000-0000-000004000000}">
          <x14:formula1>
            <xm:f>Listen!$F$3:$F$10</xm:f>
          </x14:formula1>
          <xm:sqref>E26 E41 E56 E71 E86</xm:sqref>
        </x14:dataValidation>
        <x14:dataValidation type="list" allowBlank="1" showInputMessage="1" showErrorMessage="1" xr:uid="{00000000-0002-0000-0000-000005000000}">
          <x14:formula1>
            <xm:f>Listen!$G$3:$G$8</xm:f>
          </x14:formula1>
          <xm:sqref>E27 E42 E57 E72 E87</xm:sqref>
        </x14:dataValidation>
        <x14:dataValidation type="list" allowBlank="1" showInputMessage="1" showErrorMessage="1" xr:uid="{00000000-0002-0000-0000-000006000000}">
          <x14:formula1>
            <xm:f>Listen!$H$3:$H$8</xm:f>
          </x14:formula1>
          <xm:sqref>E28 E43 E58 E73 E88</xm:sqref>
        </x14:dataValidation>
        <x14:dataValidation type="list" allowBlank="1" showInputMessage="1" showErrorMessage="1" xr:uid="{00000000-0002-0000-0000-000007000000}">
          <x14:formula1>
            <xm:f>Listen!$I$3:$I$8</xm:f>
          </x14:formula1>
          <xm:sqref>E29 E44 E59 E74 E89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5"/>
  <sheetViews>
    <sheetView workbookViewId="0">
      <selection activeCell="J12" sqref="J12"/>
    </sheetView>
  </sheetViews>
  <sheetFormatPr baseColWidth="10" defaultColWidth="11.40625" defaultRowHeight="14.75" x14ac:dyDescent="0.75"/>
  <sheetData>
    <row r="1" spans="1:8" x14ac:dyDescent="0.75">
      <c r="A1" t="s">
        <v>62</v>
      </c>
    </row>
    <row r="3" spans="1:8" x14ac:dyDescent="0.75">
      <c r="A3" s="38" t="s">
        <v>12</v>
      </c>
      <c r="B3" s="39" t="s">
        <v>59</v>
      </c>
      <c r="C3" s="39" t="s">
        <v>56</v>
      </c>
      <c r="D3" s="39" t="s">
        <v>24</v>
      </c>
      <c r="E3" s="39" t="s">
        <v>26</v>
      </c>
      <c r="F3" s="39" t="s">
        <v>63</v>
      </c>
      <c r="G3" s="39" t="s">
        <v>64</v>
      </c>
    </row>
    <row r="4" spans="1:8" x14ac:dyDescent="0.75">
      <c r="A4" s="40">
        <v>0.1</v>
      </c>
      <c r="B4" s="28"/>
      <c r="C4" s="28"/>
      <c r="D4" s="28"/>
      <c r="E4" s="28"/>
      <c r="F4" s="28"/>
      <c r="G4" s="28"/>
    </row>
    <row r="5" spans="1:8" x14ac:dyDescent="0.75">
      <c r="A5" s="40">
        <v>0.2</v>
      </c>
      <c r="B5" s="41">
        <v>0.37</v>
      </c>
      <c r="C5" s="41">
        <v>0.3</v>
      </c>
      <c r="D5" s="41">
        <v>0.26</v>
      </c>
      <c r="E5" s="41">
        <v>0.23</v>
      </c>
      <c r="F5" s="41">
        <v>0.3</v>
      </c>
      <c r="G5" s="41">
        <v>0.26</v>
      </c>
    </row>
    <row r="6" spans="1:8" x14ac:dyDescent="0.75">
      <c r="A6" s="40">
        <v>0.3</v>
      </c>
      <c r="B6" s="41">
        <v>0.37</v>
      </c>
      <c r="C6" s="41">
        <v>0.42</v>
      </c>
      <c r="D6" s="41">
        <v>0.38</v>
      </c>
      <c r="E6" s="41">
        <v>0.37</v>
      </c>
      <c r="F6" s="41">
        <v>0.42</v>
      </c>
      <c r="G6" s="41">
        <v>0.38</v>
      </c>
    </row>
    <row r="7" spans="1:8" x14ac:dyDescent="0.75">
      <c r="A7" s="40">
        <v>0.4</v>
      </c>
      <c r="B7" s="41">
        <v>0.49</v>
      </c>
      <c r="C7" s="41">
        <v>0.51</v>
      </c>
      <c r="D7" s="41">
        <v>0.5</v>
      </c>
      <c r="E7" s="41">
        <v>0.51</v>
      </c>
      <c r="F7" s="41">
        <v>0.51</v>
      </c>
      <c r="G7" s="41">
        <v>0.5</v>
      </c>
    </row>
    <row r="8" spans="1:8" x14ac:dyDescent="0.75">
      <c r="A8" s="40">
        <v>0.5</v>
      </c>
      <c r="B8" s="41">
        <v>0.6</v>
      </c>
      <c r="C8" s="41">
        <v>0.6</v>
      </c>
      <c r="D8" s="41">
        <v>0.61</v>
      </c>
      <c r="E8" s="41">
        <v>0.61</v>
      </c>
      <c r="F8" s="41">
        <v>0.6</v>
      </c>
      <c r="G8" s="41">
        <v>0.61</v>
      </c>
    </row>
    <row r="9" spans="1:8" x14ac:dyDescent="0.75">
      <c r="A9" s="40">
        <v>0.6</v>
      </c>
      <c r="B9" s="41">
        <v>0.69</v>
      </c>
      <c r="C9" s="41">
        <v>0.7</v>
      </c>
      <c r="D9" s="41">
        <v>0.7</v>
      </c>
      <c r="E9" s="41">
        <v>0.7</v>
      </c>
      <c r="F9" s="41">
        <v>0.7</v>
      </c>
      <c r="G9" s="41">
        <v>0.7</v>
      </c>
    </row>
    <row r="10" spans="1:8" x14ac:dyDescent="0.75">
      <c r="A10" s="40">
        <v>0.7</v>
      </c>
      <c r="B10" s="41">
        <v>0.78</v>
      </c>
      <c r="C10" s="41">
        <v>0.79</v>
      </c>
      <c r="D10" s="41">
        <v>0.79</v>
      </c>
      <c r="E10" s="41">
        <v>0.79</v>
      </c>
      <c r="F10" s="41">
        <v>0.79</v>
      </c>
      <c r="G10" s="41">
        <v>0.79</v>
      </c>
    </row>
    <row r="11" spans="1:8" x14ac:dyDescent="0.75">
      <c r="A11" s="40">
        <v>0.79999999999999993</v>
      </c>
      <c r="B11" s="41">
        <v>0.86</v>
      </c>
      <c r="C11" s="41">
        <v>0.87</v>
      </c>
      <c r="D11" s="41">
        <v>0.87</v>
      </c>
      <c r="E11" s="41">
        <v>0.87</v>
      </c>
      <c r="F11" s="41">
        <v>0.87</v>
      </c>
      <c r="G11" s="41">
        <v>0.87</v>
      </c>
    </row>
    <row r="12" spans="1:8" x14ac:dyDescent="0.75">
      <c r="A12" s="40">
        <v>0.89999999999999991</v>
      </c>
      <c r="B12" s="41">
        <v>0.94</v>
      </c>
      <c r="C12" s="41">
        <v>0.94</v>
      </c>
      <c r="D12" s="41">
        <v>0.95</v>
      </c>
      <c r="E12" s="41">
        <v>0.94</v>
      </c>
      <c r="F12" s="41">
        <v>0.94</v>
      </c>
      <c r="G12" s="41">
        <v>0.95</v>
      </c>
    </row>
    <row r="13" spans="1:8" x14ac:dyDescent="0.75">
      <c r="A13" s="42">
        <v>0.99999999999999989</v>
      </c>
      <c r="B13" s="41">
        <v>1</v>
      </c>
      <c r="C13" s="41">
        <v>1</v>
      </c>
      <c r="D13" s="41">
        <v>1</v>
      </c>
      <c r="E13" s="41">
        <v>1</v>
      </c>
      <c r="F13" s="41">
        <v>1</v>
      </c>
      <c r="G13" s="41">
        <v>1</v>
      </c>
    </row>
    <row r="14" spans="1:8" x14ac:dyDescent="0.75">
      <c r="A14" s="43">
        <v>1.0999999999999999</v>
      </c>
      <c r="B14" s="44">
        <v>1.06</v>
      </c>
      <c r="C14" s="44">
        <v>1.05</v>
      </c>
      <c r="D14" s="44">
        <v>1.07</v>
      </c>
      <c r="E14" s="44">
        <v>1.06</v>
      </c>
      <c r="F14" s="44">
        <v>1.05</v>
      </c>
      <c r="G14" s="44">
        <v>1.07</v>
      </c>
    </row>
    <row r="15" spans="1:8" x14ac:dyDescent="0.75">
      <c r="A15" s="40">
        <v>1.2</v>
      </c>
      <c r="D15" s="41">
        <v>1.1200000000000001</v>
      </c>
      <c r="E15" s="41">
        <v>1.08</v>
      </c>
      <c r="H15" t="s">
        <v>65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31"/>
  <sheetViews>
    <sheetView workbookViewId="0">
      <selection activeCell="F22" sqref="F22"/>
    </sheetView>
  </sheetViews>
  <sheetFormatPr baseColWidth="10" defaultColWidth="11.40625" defaultRowHeight="14.75" x14ac:dyDescent="0.75"/>
  <cols>
    <col min="1" max="1" width="21.54296875" customWidth="1"/>
    <col min="2" max="2" width="15" customWidth="1"/>
    <col min="3" max="3" width="11.1328125" customWidth="1"/>
    <col min="5" max="5" width="10.7265625" customWidth="1"/>
    <col min="7" max="7" width="9.26953125" customWidth="1"/>
    <col min="12" max="12" width="19.1328125" customWidth="1"/>
    <col min="13" max="13" width="9.40625" bestFit="1" customWidth="1"/>
    <col min="14" max="14" width="17.7265625" bestFit="1" customWidth="1"/>
    <col min="15" max="15" width="2" bestFit="1" customWidth="1"/>
    <col min="16" max="16" width="16.7265625" bestFit="1" customWidth="1"/>
    <col min="17" max="17" width="2" bestFit="1" customWidth="1"/>
    <col min="18" max="18" width="7" bestFit="1" customWidth="1"/>
    <col min="19" max="19" width="2" bestFit="1" customWidth="1"/>
    <col min="20" max="20" width="17.7265625" bestFit="1" customWidth="1"/>
    <col min="21" max="21" width="2" bestFit="1" customWidth="1"/>
    <col min="22" max="22" width="8" bestFit="1" customWidth="1"/>
    <col min="23" max="23" width="2" bestFit="1" customWidth="1"/>
    <col min="24" max="24" width="18.26953125" bestFit="1" customWidth="1"/>
    <col min="25" max="25" width="2" bestFit="1" customWidth="1"/>
    <col min="26" max="26" width="23.54296875" bestFit="1" customWidth="1"/>
  </cols>
  <sheetData>
    <row r="1" spans="1:11" x14ac:dyDescent="0.75">
      <c r="A1" s="47" t="s">
        <v>118</v>
      </c>
    </row>
    <row r="3" spans="1:11" x14ac:dyDescent="0.75">
      <c r="A3" t="s">
        <v>66</v>
      </c>
      <c r="D3" t="s">
        <v>67</v>
      </c>
    </row>
    <row r="5" spans="1:11" x14ac:dyDescent="0.75">
      <c r="A5" s="45" t="s">
        <v>68</v>
      </c>
      <c r="B5" s="48">
        <v>1</v>
      </c>
      <c r="C5" s="32" t="s">
        <v>69</v>
      </c>
      <c r="D5" s="32" t="s">
        <v>70</v>
      </c>
      <c r="E5" s="32" t="s">
        <v>21</v>
      </c>
      <c r="F5" s="32" t="s">
        <v>20</v>
      </c>
      <c r="G5" s="32" t="s">
        <v>22</v>
      </c>
      <c r="H5" s="32" t="s">
        <v>16</v>
      </c>
      <c r="I5" s="32" t="s">
        <v>71</v>
      </c>
    </row>
    <row r="6" spans="1:11" x14ac:dyDescent="0.75">
      <c r="A6" s="45" t="s">
        <v>72</v>
      </c>
      <c r="B6" s="45" t="s">
        <v>73</v>
      </c>
      <c r="C6" s="45">
        <v>324.90000000000003</v>
      </c>
      <c r="D6" s="32">
        <v>217.72800000000004</v>
      </c>
      <c r="E6" s="49">
        <v>194.4</v>
      </c>
      <c r="F6" s="50">
        <v>171.072</v>
      </c>
      <c r="G6" s="51">
        <v>167</v>
      </c>
      <c r="H6" s="32">
        <v>162</v>
      </c>
      <c r="I6" s="32">
        <v>70</v>
      </c>
      <c r="K6">
        <v>24</v>
      </c>
    </row>
    <row r="7" spans="1:11" x14ac:dyDescent="0.75">
      <c r="A7" s="45" t="s">
        <v>72</v>
      </c>
      <c r="B7" s="45" t="s">
        <v>73</v>
      </c>
      <c r="C7" s="45">
        <v>415.8</v>
      </c>
      <c r="D7" s="32">
        <v>302.40000000000003</v>
      </c>
      <c r="E7" s="49">
        <v>270</v>
      </c>
      <c r="F7" s="50">
        <v>237.6</v>
      </c>
      <c r="G7" s="51">
        <v>220.05</v>
      </c>
      <c r="H7" s="32">
        <v>202.5</v>
      </c>
      <c r="I7" s="32">
        <v>80</v>
      </c>
      <c r="K7">
        <v>25</v>
      </c>
    </row>
    <row r="8" spans="1:11" x14ac:dyDescent="0.75">
      <c r="A8" s="45" t="s">
        <v>72</v>
      </c>
      <c r="B8" s="45" t="s">
        <v>73</v>
      </c>
      <c r="C8" s="45">
        <v>478.8</v>
      </c>
      <c r="D8" s="32">
        <v>432</v>
      </c>
      <c r="E8" s="49">
        <v>389.70000000000005</v>
      </c>
      <c r="F8" s="50">
        <v>347.40000000000003</v>
      </c>
      <c r="G8" s="51">
        <v>319.5</v>
      </c>
      <c r="H8" s="32">
        <v>291.60000000000002</v>
      </c>
      <c r="I8" s="32">
        <v>90</v>
      </c>
      <c r="K8">
        <v>26</v>
      </c>
    </row>
    <row r="9" spans="1:11" x14ac:dyDescent="0.75">
      <c r="A9" s="45" t="s">
        <v>72</v>
      </c>
      <c r="B9" s="45" t="s">
        <v>73</v>
      </c>
      <c r="C9" s="45">
        <v>667.80000000000007</v>
      </c>
      <c r="D9" s="32">
        <v>568.80000000000007</v>
      </c>
      <c r="E9" s="49">
        <v>520.65000000000009</v>
      </c>
      <c r="F9" s="50">
        <v>472.5</v>
      </c>
      <c r="G9" s="51">
        <v>427.95000000000005</v>
      </c>
      <c r="H9" s="32">
        <v>383.40000000000003</v>
      </c>
      <c r="I9" s="32">
        <v>100</v>
      </c>
      <c r="K9">
        <v>27</v>
      </c>
    </row>
    <row r="10" spans="1:11" x14ac:dyDescent="0.75">
      <c r="A10" s="45" t="s">
        <v>72</v>
      </c>
      <c r="B10" s="45" t="s">
        <v>73</v>
      </c>
      <c r="C10" s="52">
        <v>851.4</v>
      </c>
      <c r="D10" s="32">
        <v>742.5</v>
      </c>
      <c r="E10" s="49">
        <v>680.85</v>
      </c>
      <c r="F10" s="32">
        <v>619.20000000000005</v>
      </c>
      <c r="G10" s="51">
        <v>556.65000000000009</v>
      </c>
      <c r="H10" s="32">
        <v>494.1</v>
      </c>
      <c r="I10" s="32">
        <v>110</v>
      </c>
      <c r="K10">
        <v>28</v>
      </c>
    </row>
    <row r="11" spans="1:11" x14ac:dyDescent="0.75">
      <c r="A11" s="45" t="s">
        <v>72</v>
      </c>
      <c r="B11" s="45" t="s">
        <v>73</v>
      </c>
      <c r="C11" s="45">
        <v>1020.6</v>
      </c>
      <c r="D11" s="46">
        <v>904.5</v>
      </c>
      <c r="E11" s="49">
        <v>832.95</v>
      </c>
      <c r="F11" s="46">
        <v>761.4</v>
      </c>
      <c r="G11" s="51">
        <v>685.35</v>
      </c>
      <c r="H11" s="46">
        <v>609.30000000000007</v>
      </c>
      <c r="I11" s="32">
        <v>120</v>
      </c>
      <c r="K11">
        <v>29</v>
      </c>
    </row>
    <row r="12" spans="1:11" x14ac:dyDescent="0.75">
      <c r="A12" s="45" t="s">
        <v>72</v>
      </c>
      <c r="B12" s="45" t="s">
        <v>73</v>
      </c>
      <c r="C12" s="45">
        <v>1206.9000000000001</v>
      </c>
      <c r="D12" s="32">
        <v>1110.6000000000001</v>
      </c>
      <c r="E12" s="49">
        <v>1027.8000000000002</v>
      </c>
      <c r="F12" s="32">
        <v>945</v>
      </c>
      <c r="G12" s="51">
        <v>881.1</v>
      </c>
      <c r="H12" s="32">
        <v>817.2</v>
      </c>
      <c r="I12" s="32">
        <v>130</v>
      </c>
      <c r="K12">
        <v>30</v>
      </c>
    </row>
    <row r="13" spans="1:11" x14ac:dyDescent="0.75">
      <c r="A13" s="45" t="s">
        <v>72</v>
      </c>
      <c r="B13" s="45" t="s">
        <v>73</v>
      </c>
      <c r="C13" s="45">
        <v>1327.5900000000001</v>
      </c>
      <c r="D13" s="32">
        <v>1221.6600000000001</v>
      </c>
      <c r="E13" s="49">
        <v>1130.5800000000004</v>
      </c>
      <c r="F13" s="32">
        <v>1039.5</v>
      </c>
      <c r="G13" s="51">
        <v>969.21000000000015</v>
      </c>
      <c r="H13" s="32">
        <v>898.92000000000007</v>
      </c>
      <c r="I13" s="32">
        <v>140</v>
      </c>
      <c r="K13">
        <v>31</v>
      </c>
    </row>
    <row r="14" spans="1:11" x14ac:dyDescent="0.75">
      <c r="A14" s="45" t="s">
        <v>72</v>
      </c>
      <c r="B14" s="45" t="s">
        <v>73</v>
      </c>
      <c r="C14" s="45"/>
      <c r="D14" s="32"/>
      <c r="E14" s="49"/>
      <c r="F14" s="32"/>
      <c r="G14" s="51"/>
      <c r="H14" s="32"/>
      <c r="I14" s="32">
        <v>150</v>
      </c>
      <c r="K14">
        <v>32</v>
      </c>
    </row>
    <row r="18" spans="3:26" x14ac:dyDescent="0.75">
      <c r="C18">
        <v>3</v>
      </c>
      <c r="D18">
        <v>5</v>
      </c>
      <c r="E18">
        <v>7</v>
      </c>
      <c r="F18">
        <v>9</v>
      </c>
      <c r="G18">
        <v>11</v>
      </c>
      <c r="H18">
        <v>13</v>
      </c>
      <c r="L18" t="s">
        <v>80</v>
      </c>
    </row>
    <row r="19" spans="3:26" x14ac:dyDescent="0.75">
      <c r="L19">
        <v>0</v>
      </c>
    </row>
    <row r="20" spans="3:26" x14ac:dyDescent="0.75">
      <c r="L20" t="s">
        <v>81</v>
      </c>
    </row>
    <row r="21" spans="3:26" x14ac:dyDescent="0.75">
      <c r="L21">
        <v>0</v>
      </c>
    </row>
    <row r="22" spans="3:26" x14ac:dyDescent="0.75">
      <c r="L22" t="s">
        <v>67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</row>
    <row r="23" spans="3:26" x14ac:dyDescent="0.75">
      <c r="L23" t="s">
        <v>68</v>
      </c>
      <c r="M23">
        <v>1</v>
      </c>
      <c r="N23" t="s">
        <v>82</v>
      </c>
      <c r="O23">
        <v>0</v>
      </c>
      <c r="P23" t="s">
        <v>83</v>
      </c>
      <c r="Q23">
        <v>0</v>
      </c>
      <c r="R23" t="s">
        <v>21</v>
      </c>
      <c r="S23">
        <v>0</v>
      </c>
      <c r="T23" t="s">
        <v>84</v>
      </c>
      <c r="U23">
        <v>0</v>
      </c>
      <c r="V23" t="s">
        <v>22</v>
      </c>
      <c r="W23">
        <v>0</v>
      </c>
      <c r="X23" t="s">
        <v>85</v>
      </c>
      <c r="Y23">
        <v>0</v>
      </c>
      <c r="Z23" t="s">
        <v>86</v>
      </c>
    </row>
    <row r="24" spans="3:26" x14ac:dyDescent="0.75">
      <c r="L24" t="s">
        <v>72</v>
      </c>
      <c r="M24" t="s">
        <v>73</v>
      </c>
      <c r="N24" s="46">
        <v>324.90000000000003</v>
      </c>
      <c r="O24" s="45"/>
      <c r="P24" s="46">
        <v>217.72800000000004</v>
      </c>
      <c r="Q24" s="45"/>
      <c r="R24" s="46">
        <v>194.4</v>
      </c>
      <c r="S24" s="45"/>
      <c r="T24" s="46">
        <v>171.072</v>
      </c>
      <c r="U24" s="45"/>
      <c r="V24" s="46">
        <v>167</v>
      </c>
      <c r="W24" s="45"/>
      <c r="X24" s="46">
        <v>162</v>
      </c>
      <c r="Y24" s="45"/>
      <c r="Z24" s="32">
        <v>70</v>
      </c>
    </row>
    <row r="25" spans="3:26" x14ac:dyDescent="0.75">
      <c r="L25" t="s">
        <v>72</v>
      </c>
      <c r="M25" t="s">
        <v>73</v>
      </c>
      <c r="N25" s="46">
        <v>415.8</v>
      </c>
      <c r="O25" s="45"/>
      <c r="P25" s="46">
        <v>302.40000000000003</v>
      </c>
      <c r="Q25" s="45"/>
      <c r="R25" s="46">
        <v>270</v>
      </c>
      <c r="S25" s="45"/>
      <c r="T25" s="46">
        <v>237.6</v>
      </c>
      <c r="U25" s="45"/>
      <c r="V25" s="46">
        <v>220.05</v>
      </c>
      <c r="W25" s="45"/>
      <c r="X25" s="46">
        <v>202.5</v>
      </c>
      <c r="Y25" s="45"/>
      <c r="Z25" s="32">
        <v>80</v>
      </c>
    </row>
    <row r="26" spans="3:26" x14ac:dyDescent="0.75">
      <c r="L26" t="s">
        <v>72</v>
      </c>
      <c r="M26" t="s">
        <v>73</v>
      </c>
      <c r="N26" s="46">
        <v>478.8</v>
      </c>
      <c r="O26" s="45"/>
      <c r="P26" s="46">
        <v>432</v>
      </c>
      <c r="Q26" s="45"/>
      <c r="R26" s="46">
        <v>389.70000000000005</v>
      </c>
      <c r="S26" s="45"/>
      <c r="T26" s="46">
        <v>347.40000000000003</v>
      </c>
      <c r="U26" s="45"/>
      <c r="V26" s="46">
        <v>319.5</v>
      </c>
      <c r="W26" s="45"/>
      <c r="X26" s="46">
        <v>291.60000000000002</v>
      </c>
      <c r="Y26" s="45"/>
      <c r="Z26" s="32">
        <v>90</v>
      </c>
    </row>
    <row r="27" spans="3:26" x14ac:dyDescent="0.75">
      <c r="L27" t="s">
        <v>72</v>
      </c>
      <c r="M27" t="s">
        <v>73</v>
      </c>
      <c r="N27" s="46">
        <v>667.80000000000007</v>
      </c>
      <c r="O27" s="45"/>
      <c r="P27" s="46">
        <v>568.80000000000007</v>
      </c>
      <c r="Q27" s="45"/>
      <c r="R27" s="46">
        <v>520.65000000000009</v>
      </c>
      <c r="S27" s="45"/>
      <c r="T27" s="46">
        <v>472.5</v>
      </c>
      <c r="U27" s="45"/>
      <c r="V27" s="46">
        <v>427.95000000000005</v>
      </c>
      <c r="W27" s="45"/>
      <c r="X27" s="46">
        <v>383.40000000000003</v>
      </c>
      <c r="Y27" s="45"/>
      <c r="Z27" s="32">
        <v>100</v>
      </c>
    </row>
    <row r="28" spans="3:26" x14ac:dyDescent="0.75">
      <c r="L28" t="s">
        <v>72</v>
      </c>
      <c r="M28" t="s">
        <v>73</v>
      </c>
      <c r="N28" s="46">
        <v>851.4</v>
      </c>
      <c r="O28" s="45"/>
      <c r="P28" s="46">
        <v>742.5</v>
      </c>
      <c r="Q28" s="45"/>
      <c r="R28" s="46">
        <v>680.85</v>
      </c>
      <c r="S28" s="45"/>
      <c r="T28" s="46">
        <v>619.20000000000005</v>
      </c>
      <c r="U28" s="45"/>
      <c r="V28" s="46">
        <v>556.65000000000009</v>
      </c>
      <c r="W28" s="45"/>
      <c r="X28" s="46">
        <v>494.1</v>
      </c>
      <c r="Y28" s="45"/>
      <c r="Z28" s="32">
        <v>110</v>
      </c>
    </row>
    <row r="29" spans="3:26" x14ac:dyDescent="0.75">
      <c r="L29" t="s">
        <v>72</v>
      </c>
      <c r="M29" t="s">
        <v>73</v>
      </c>
      <c r="N29" s="46">
        <v>1020.6</v>
      </c>
      <c r="O29" s="45"/>
      <c r="P29" s="46">
        <v>904.5</v>
      </c>
      <c r="Q29" s="45"/>
      <c r="R29" s="46">
        <v>832.95</v>
      </c>
      <c r="S29" s="45"/>
      <c r="T29" s="46">
        <v>761.4</v>
      </c>
      <c r="U29" s="45"/>
      <c r="V29" s="46">
        <v>685.35</v>
      </c>
      <c r="W29" s="45"/>
      <c r="X29" s="46">
        <v>609.30000000000007</v>
      </c>
      <c r="Y29" s="45"/>
      <c r="Z29" s="32">
        <v>120</v>
      </c>
    </row>
    <row r="30" spans="3:26" x14ac:dyDescent="0.75">
      <c r="L30" t="s">
        <v>72</v>
      </c>
      <c r="M30" t="s">
        <v>73</v>
      </c>
      <c r="N30" s="46">
        <v>1206.9000000000001</v>
      </c>
      <c r="O30" s="45"/>
      <c r="P30" s="46">
        <v>1110.6000000000001</v>
      </c>
      <c r="Q30" s="45"/>
      <c r="R30" s="46">
        <v>1027.8000000000002</v>
      </c>
      <c r="S30" s="45"/>
      <c r="T30" s="46">
        <v>945</v>
      </c>
      <c r="U30" s="45"/>
      <c r="V30" s="46">
        <v>881.1</v>
      </c>
      <c r="W30" s="45"/>
      <c r="X30" s="46">
        <v>817.2</v>
      </c>
      <c r="Y30" s="45"/>
      <c r="Z30" s="32">
        <v>130</v>
      </c>
    </row>
    <row r="31" spans="3:26" x14ac:dyDescent="0.75">
      <c r="L31" t="s">
        <v>72</v>
      </c>
      <c r="M31" t="s">
        <v>73</v>
      </c>
      <c r="N31" s="46">
        <v>1327.5900000000001</v>
      </c>
      <c r="O31" s="45"/>
      <c r="P31" s="46">
        <v>1221.6600000000001</v>
      </c>
      <c r="Q31" s="45"/>
      <c r="R31" s="46">
        <v>1130.5800000000004</v>
      </c>
      <c r="S31" s="45"/>
      <c r="T31" s="46">
        <v>1039.5</v>
      </c>
      <c r="U31" s="45"/>
      <c r="V31" s="46">
        <v>969.21000000000015</v>
      </c>
      <c r="W31" s="45"/>
      <c r="X31" s="46">
        <v>898.92000000000007</v>
      </c>
      <c r="Y31" s="45"/>
      <c r="Z31" s="32">
        <v>140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52"/>
  <sheetViews>
    <sheetView workbookViewId="0">
      <selection activeCell="F24" sqref="F24"/>
    </sheetView>
  </sheetViews>
  <sheetFormatPr baseColWidth="10" defaultColWidth="11.40625" defaultRowHeight="14.75" x14ac:dyDescent="0.75"/>
  <cols>
    <col min="1" max="1" width="21.86328125" customWidth="1"/>
    <col min="12" max="12" width="19.1328125" customWidth="1"/>
    <col min="13" max="13" width="9.40625" bestFit="1" customWidth="1"/>
    <col min="14" max="14" width="17.7265625" bestFit="1" customWidth="1"/>
    <col min="15" max="15" width="2" bestFit="1" customWidth="1"/>
    <col min="16" max="16" width="16.7265625" bestFit="1" customWidth="1"/>
    <col min="17" max="17" width="2" bestFit="1" customWidth="1"/>
    <col min="18" max="18" width="7" bestFit="1" customWidth="1"/>
    <col min="19" max="19" width="2" bestFit="1" customWidth="1"/>
    <col min="20" max="20" width="17.7265625" bestFit="1" customWidth="1"/>
    <col min="21" max="21" width="2" bestFit="1" customWidth="1"/>
    <col min="22" max="22" width="8" bestFit="1" customWidth="1"/>
    <col min="23" max="23" width="2" bestFit="1" customWidth="1"/>
    <col min="24" max="24" width="18.26953125" bestFit="1" customWidth="1"/>
    <col min="25" max="25" width="2" bestFit="1" customWidth="1"/>
    <col min="26" max="26" width="23.54296875" bestFit="1" customWidth="1"/>
  </cols>
  <sheetData>
    <row r="1" spans="1:11" x14ac:dyDescent="0.75">
      <c r="A1" s="47" t="s">
        <v>118</v>
      </c>
    </row>
    <row r="3" spans="1:11" x14ac:dyDescent="0.75">
      <c r="A3" t="s">
        <v>74</v>
      </c>
      <c r="D3" t="s">
        <v>67</v>
      </c>
    </row>
    <row r="5" spans="1:11" x14ac:dyDescent="0.75">
      <c r="A5" s="45" t="s">
        <v>68</v>
      </c>
      <c r="B5" s="48">
        <v>1</v>
      </c>
      <c r="C5" s="53" t="s">
        <v>69</v>
      </c>
      <c r="D5" s="32" t="s">
        <v>70</v>
      </c>
      <c r="E5" s="32" t="s">
        <v>21</v>
      </c>
      <c r="F5" s="32" t="s">
        <v>20</v>
      </c>
      <c r="G5" s="32" t="s">
        <v>22</v>
      </c>
      <c r="H5" s="32" t="s">
        <v>16</v>
      </c>
      <c r="I5" s="32" t="s">
        <v>71</v>
      </c>
    </row>
    <row r="6" spans="1:11" x14ac:dyDescent="0.75">
      <c r="A6" s="45" t="s">
        <v>72</v>
      </c>
      <c r="B6" s="45" t="s">
        <v>73</v>
      </c>
      <c r="C6" s="45"/>
      <c r="D6" s="32"/>
      <c r="E6" s="51"/>
      <c r="F6" s="50"/>
      <c r="G6" s="51"/>
      <c r="H6" s="32"/>
      <c r="I6" s="32">
        <v>70</v>
      </c>
      <c r="K6">
        <v>37</v>
      </c>
    </row>
    <row r="7" spans="1:11" x14ac:dyDescent="0.75">
      <c r="A7" s="45" t="s">
        <v>72</v>
      </c>
      <c r="B7" s="45" t="s">
        <v>73</v>
      </c>
      <c r="C7" s="45"/>
      <c r="D7" s="32"/>
      <c r="E7" s="51"/>
      <c r="F7" s="50"/>
      <c r="G7" s="51"/>
      <c r="H7" s="32"/>
      <c r="I7" s="32">
        <v>80</v>
      </c>
      <c r="K7">
        <v>38</v>
      </c>
    </row>
    <row r="8" spans="1:11" x14ac:dyDescent="0.75">
      <c r="A8" s="45" t="s">
        <v>72</v>
      </c>
      <c r="B8" s="45" t="s">
        <v>73</v>
      </c>
      <c r="C8" s="45">
        <v>317.25</v>
      </c>
      <c r="D8" s="32">
        <v>232.9</v>
      </c>
      <c r="E8" s="51">
        <v>220.79500000000002</v>
      </c>
      <c r="F8" s="50">
        <v>198.09</v>
      </c>
      <c r="G8" s="51">
        <v>189.04500000000002</v>
      </c>
      <c r="H8" s="32">
        <v>180</v>
      </c>
      <c r="I8" s="32">
        <v>90</v>
      </c>
      <c r="K8">
        <v>39</v>
      </c>
    </row>
    <row r="9" spans="1:11" x14ac:dyDescent="0.75">
      <c r="A9" s="45" t="s">
        <v>72</v>
      </c>
      <c r="B9" s="45" t="s">
        <v>73</v>
      </c>
      <c r="C9" s="45">
        <v>483</v>
      </c>
      <c r="D9" s="32">
        <v>408.84999999999997</v>
      </c>
      <c r="E9" s="51">
        <v>373.36</v>
      </c>
      <c r="F9" s="50">
        <v>329.22</v>
      </c>
      <c r="G9" s="51">
        <v>309.69000000000005</v>
      </c>
      <c r="H9" s="32">
        <v>290.16000000000003</v>
      </c>
      <c r="I9" s="32">
        <v>100</v>
      </c>
      <c r="K9">
        <v>40</v>
      </c>
    </row>
    <row r="10" spans="1:11" x14ac:dyDescent="0.75">
      <c r="A10" s="45" t="s">
        <v>72</v>
      </c>
      <c r="B10" s="45" t="s">
        <v>73</v>
      </c>
      <c r="C10" s="52">
        <v>751.2</v>
      </c>
      <c r="D10" s="32">
        <v>614.54999999999995</v>
      </c>
      <c r="E10" s="51">
        <v>572.57000000000005</v>
      </c>
      <c r="F10" s="32">
        <v>509.64000000000004</v>
      </c>
      <c r="G10" s="51">
        <v>465.82000000000005</v>
      </c>
      <c r="H10" s="32">
        <v>422</v>
      </c>
      <c r="I10" s="32">
        <v>110</v>
      </c>
      <c r="K10">
        <v>41</v>
      </c>
    </row>
    <row r="11" spans="1:11" x14ac:dyDescent="0.75">
      <c r="A11" s="45" t="s">
        <v>72</v>
      </c>
      <c r="B11" s="45" t="s">
        <v>73</v>
      </c>
      <c r="C11" s="45">
        <v>1070.1000000000001</v>
      </c>
      <c r="D11" s="46">
        <v>913.5</v>
      </c>
      <c r="E11" s="51">
        <v>822.8900000000001</v>
      </c>
      <c r="F11" s="46">
        <v>740.28000000000009</v>
      </c>
      <c r="G11" s="51">
        <v>636.19000000000005</v>
      </c>
      <c r="H11" s="46">
        <v>532.1</v>
      </c>
      <c r="I11" s="32">
        <v>120</v>
      </c>
      <c r="K11">
        <v>42</v>
      </c>
    </row>
    <row r="12" spans="1:11" x14ac:dyDescent="0.75">
      <c r="A12" s="45" t="s">
        <v>72</v>
      </c>
      <c r="B12" s="45" t="s">
        <v>73</v>
      </c>
      <c r="C12" s="45">
        <v>1319.4</v>
      </c>
      <c r="D12" s="32">
        <v>1222.95</v>
      </c>
      <c r="E12" s="51">
        <v>1075.21</v>
      </c>
      <c r="F12" s="32">
        <v>970.92000000000007</v>
      </c>
      <c r="G12" s="51">
        <v>890.63499999999999</v>
      </c>
      <c r="H12" s="32">
        <v>810.34999999999991</v>
      </c>
      <c r="I12" s="32">
        <v>130</v>
      </c>
      <c r="K12">
        <v>43</v>
      </c>
    </row>
    <row r="13" spans="1:11" x14ac:dyDescent="0.75">
      <c r="A13" s="45" t="s">
        <v>72</v>
      </c>
      <c r="B13" s="45" t="s">
        <v>73</v>
      </c>
      <c r="C13" s="45">
        <v>1559.7</v>
      </c>
      <c r="D13" s="32">
        <v>1373.6100000000001</v>
      </c>
      <c r="E13" s="51">
        <v>1295.1750000000002</v>
      </c>
      <c r="F13" s="32">
        <v>1204.3500000000001</v>
      </c>
      <c r="G13" s="51">
        <v>1104.1750000000002</v>
      </c>
      <c r="H13" s="32">
        <v>1004</v>
      </c>
      <c r="I13" s="32">
        <v>140</v>
      </c>
      <c r="K13">
        <v>44</v>
      </c>
    </row>
    <row r="14" spans="1:11" x14ac:dyDescent="0.75">
      <c r="A14" s="45" t="s">
        <v>72</v>
      </c>
      <c r="B14" s="45" t="s">
        <v>73</v>
      </c>
      <c r="C14" s="45">
        <v>1715.4</v>
      </c>
      <c r="D14" s="32">
        <v>1538.4432000000004</v>
      </c>
      <c r="E14" s="51">
        <v>1483.0033750000002</v>
      </c>
      <c r="F14" s="32">
        <v>1391.0242500000002</v>
      </c>
      <c r="G14" s="51">
        <v>1247.712125</v>
      </c>
      <c r="H14" s="32">
        <v>1104.4000000000001</v>
      </c>
      <c r="I14" s="32">
        <v>150</v>
      </c>
      <c r="K14">
        <v>45</v>
      </c>
    </row>
    <row r="15" spans="1:11" x14ac:dyDescent="0.75">
      <c r="E15" s="28"/>
    </row>
    <row r="18" spans="3:29" x14ac:dyDescent="0.75">
      <c r="C18">
        <v>3</v>
      </c>
      <c r="D18">
        <v>5</v>
      </c>
      <c r="E18">
        <v>7</v>
      </c>
      <c r="F18">
        <v>9</v>
      </c>
      <c r="G18">
        <v>11</v>
      </c>
      <c r="H18">
        <v>13</v>
      </c>
      <c r="L18" t="s">
        <v>87</v>
      </c>
    </row>
    <row r="19" spans="3:29" x14ac:dyDescent="0.75">
      <c r="L19">
        <v>0</v>
      </c>
    </row>
    <row r="20" spans="3:29" x14ac:dyDescent="0.75">
      <c r="L20">
        <v>0</v>
      </c>
    </row>
    <row r="21" spans="3:29" x14ac:dyDescent="0.75">
      <c r="L21">
        <v>0</v>
      </c>
    </row>
    <row r="22" spans="3:29" x14ac:dyDescent="0.75"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</row>
    <row r="23" spans="3:29" x14ac:dyDescent="0.75">
      <c r="L23" t="s">
        <v>88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</row>
    <row r="24" spans="3:29" x14ac:dyDescent="0.75"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</row>
    <row r="25" spans="3:29" x14ac:dyDescent="0.75">
      <c r="L25" t="s">
        <v>67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</row>
    <row r="26" spans="3:29" x14ac:dyDescent="0.75">
      <c r="M26" s="7"/>
    </row>
    <row r="27" spans="3:29" x14ac:dyDescent="0.75">
      <c r="O27" s="3"/>
      <c r="Q27" s="3"/>
      <c r="R27" s="54"/>
      <c r="S27" s="3"/>
      <c r="T27" s="3"/>
      <c r="U27" s="3"/>
      <c r="V27" s="54"/>
      <c r="W27" s="3"/>
      <c r="Y27" s="3"/>
    </row>
    <row r="28" spans="3:29" x14ac:dyDescent="0.75">
      <c r="O28" s="3"/>
      <c r="Q28" s="3"/>
      <c r="R28" s="54"/>
      <c r="S28" s="3"/>
      <c r="T28" s="3"/>
      <c r="U28" s="3"/>
      <c r="V28" s="54"/>
      <c r="W28" s="3"/>
      <c r="Y28" s="3"/>
    </row>
    <row r="29" spans="3:29" x14ac:dyDescent="0.75">
      <c r="N29" s="54"/>
      <c r="R29" s="54"/>
      <c r="V29" s="54"/>
    </row>
    <row r="30" spans="3:29" x14ac:dyDescent="0.75"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</row>
    <row r="31" spans="3:29" x14ac:dyDescent="0.75">
      <c r="R31" s="54"/>
      <c r="V31" s="54"/>
    </row>
    <row r="32" spans="3:29" x14ac:dyDescent="0.75">
      <c r="R32" s="54"/>
      <c r="V32" s="54"/>
    </row>
    <row r="33" spans="12:29" x14ac:dyDescent="0.75">
      <c r="R33" s="54"/>
      <c r="V33" s="54"/>
    </row>
    <row r="34" spans="12:29" x14ac:dyDescent="0.75"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 s="54">
        <v>0</v>
      </c>
      <c r="S34">
        <v>0</v>
      </c>
      <c r="T34">
        <v>0</v>
      </c>
      <c r="U34">
        <v>0</v>
      </c>
      <c r="V34" s="5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</row>
    <row r="35" spans="12:29" x14ac:dyDescent="0.75">
      <c r="L35" t="s">
        <v>89</v>
      </c>
      <c r="M35">
        <v>0</v>
      </c>
      <c r="N35">
        <v>0</v>
      </c>
      <c r="O35">
        <v>0</v>
      </c>
      <c r="P35">
        <v>0</v>
      </c>
      <c r="Q35">
        <v>0</v>
      </c>
      <c r="R35" s="54">
        <v>0</v>
      </c>
      <c r="S35">
        <v>0</v>
      </c>
      <c r="T35">
        <v>0</v>
      </c>
      <c r="U35">
        <v>0</v>
      </c>
      <c r="V35" s="54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</row>
    <row r="36" spans="12:29" x14ac:dyDescent="0.75"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 s="54">
        <v>0</v>
      </c>
      <c r="S36">
        <v>0</v>
      </c>
      <c r="T36">
        <v>0</v>
      </c>
      <c r="U36">
        <v>0</v>
      </c>
      <c r="V36" s="54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</row>
    <row r="37" spans="12:29" x14ac:dyDescent="0.75">
      <c r="L37" t="s">
        <v>67</v>
      </c>
      <c r="M37">
        <v>0</v>
      </c>
      <c r="N37">
        <v>0</v>
      </c>
      <c r="O37">
        <v>0</v>
      </c>
      <c r="P37">
        <v>0</v>
      </c>
      <c r="Q37">
        <v>0</v>
      </c>
      <c r="R37" s="54">
        <v>0</v>
      </c>
      <c r="S37">
        <v>0</v>
      </c>
      <c r="T37">
        <v>0</v>
      </c>
      <c r="U37">
        <v>0</v>
      </c>
      <c r="V37" s="54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2:29" x14ac:dyDescent="0.75">
      <c r="L38" t="s">
        <v>68</v>
      </c>
      <c r="M38">
        <v>1</v>
      </c>
      <c r="N38" t="s">
        <v>90</v>
      </c>
      <c r="O38">
        <v>0</v>
      </c>
      <c r="P38" t="s">
        <v>91</v>
      </c>
      <c r="Q38">
        <v>0</v>
      </c>
      <c r="R38" s="54" t="s">
        <v>21</v>
      </c>
      <c r="S38">
        <v>0</v>
      </c>
      <c r="T38" t="s">
        <v>92</v>
      </c>
      <c r="U38">
        <v>0</v>
      </c>
      <c r="V38" s="54" t="s">
        <v>22</v>
      </c>
      <c r="W38">
        <v>0</v>
      </c>
      <c r="X38" t="s">
        <v>93</v>
      </c>
      <c r="Y38">
        <v>0</v>
      </c>
      <c r="Z38" t="s">
        <v>86</v>
      </c>
      <c r="AA38">
        <v>0</v>
      </c>
      <c r="AB38">
        <v>0</v>
      </c>
      <c r="AC38">
        <v>0</v>
      </c>
    </row>
    <row r="39" spans="12:29" x14ac:dyDescent="0.75">
      <c r="L39" t="s">
        <v>72</v>
      </c>
      <c r="M39" t="s">
        <v>73</v>
      </c>
      <c r="N39" s="46">
        <v>317.25</v>
      </c>
      <c r="O39" s="46"/>
      <c r="P39" s="46">
        <v>232.9</v>
      </c>
      <c r="Q39" s="46"/>
      <c r="R39" s="46">
        <v>220.79500000000002</v>
      </c>
      <c r="S39" s="46"/>
      <c r="T39" s="46">
        <v>198.09</v>
      </c>
      <c r="U39" s="46"/>
      <c r="V39" s="46">
        <v>189.04500000000002</v>
      </c>
      <c r="W39" s="46"/>
      <c r="X39" s="46">
        <v>180</v>
      </c>
      <c r="Y39" s="46"/>
      <c r="Z39" s="46">
        <v>90</v>
      </c>
      <c r="AA39">
        <v>0</v>
      </c>
      <c r="AB39">
        <v>0</v>
      </c>
      <c r="AC39">
        <v>0</v>
      </c>
    </row>
    <row r="40" spans="12:29" x14ac:dyDescent="0.75">
      <c r="L40" t="s">
        <v>72</v>
      </c>
      <c r="M40" t="s">
        <v>73</v>
      </c>
      <c r="N40" s="46">
        <v>483</v>
      </c>
      <c r="O40" s="46"/>
      <c r="P40" s="46">
        <v>408.84999999999997</v>
      </c>
      <c r="Q40" s="46"/>
      <c r="R40" s="46">
        <v>373.36</v>
      </c>
      <c r="S40" s="46"/>
      <c r="T40" s="46">
        <v>329.22</v>
      </c>
      <c r="U40" s="46"/>
      <c r="V40" s="46">
        <v>309.69000000000005</v>
      </c>
      <c r="W40" s="46"/>
      <c r="X40" s="46">
        <v>290.16000000000003</v>
      </c>
      <c r="Y40" s="46"/>
      <c r="Z40" s="46">
        <v>100</v>
      </c>
      <c r="AA40">
        <v>0</v>
      </c>
      <c r="AB40">
        <v>0</v>
      </c>
      <c r="AC40">
        <v>0</v>
      </c>
    </row>
    <row r="41" spans="12:29" x14ac:dyDescent="0.75">
      <c r="L41" t="s">
        <v>72</v>
      </c>
      <c r="M41" t="s">
        <v>73</v>
      </c>
      <c r="N41" s="46">
        <v>751.2</v>
      </c>
      <c r="O41" s="46"/>
      <c r="P41" s="46">
        <v>614.54999999999995</v>
      </c>
      <c r="Q41" s="46"/>
      <c r="R41" s="46">
        <v>572.57000000000005</v>
      </c>
      <c r="S41" s="46"/>
      <c r="T41" s="46">
        <v>509.64000000000004</v>
      </c>
      <c r="U41" s="46"/>
      <c r="V41" s="46">
        <v>465.82000000000005</v>
      </c>
      <c r="W41" s="46"/>
      <c r="X41" s="46">
        <v>422</v>
      </c>
      <c r="Y41" s="46"/>
      <c r="Z41" s="46">
        <v>110</v>
      </c>
      <c r="AA41">
        <v>0</v>
      </c>
      <c r="AB41">
        <v>0</v>
      </c>
      <c r="AC41">
        <v>0</v>
      </c>
    </row>
    <row r="42" spans="12:29" x14ac:dyDescent="0.75">
      <c r="L42" t="s">
        <v>72</v>
      </c>
      <c r="M42" t="s">
        <v>73</v>
      </c>
      <c r="N42" s="46">
        <v>1070.1000000000001</v>
      </c>
      <c r="O42" s="46"/>
      <c r="P42" s="46">
        <v>913.5</v>
      </c>
      <c r="Q42" s="46"/>
      <c r="R42" s="46">
        <v>822.8900000000001</v>
      </c>
      <c r="S42" s="46"/>
      <c r="T42" s="46">
        <v>740.28000000000009</v>
      </c>
      <c r="U42" s="46"/>
      <c r="V42" s="46">
        <v>636.19000000000005</v>
      </c>
      <c r="W42" s="46"/>
      <c r="X42" s="46">
        <v>532.1</v>
      </c>
      <c r="Y42" s="46"/>
      <c r="Z42" s="46">
        <v>120</v>
      </c>
      <c r="AA42">
        <v>0</v>
      </c>
      <c r="AB42">
        <v>0</v>
      </c>
      <c r="AC42">
        <v>0</v>
      </c>
    </row>
    <row r="43" spans="12:29" x14ac:dyDescent="0.75">
      <c r="L43" t="s">
        <v>72</v>
      </c>
      <c r="M43" t="s">
        <v>73</v>
      </c>
      <c r="N43" s="46">
        <v>1319.4</v>
      </c>
      <c r="O43" s="46"/>
      <c r="P43" s="46">
        <v>1222.95</v>
      </c>
      <c r="Q43" s="46"/>
      <c r="R43" s="46">
        <v>1075.21</v>
      </c>
      <c r="S43" s="46"/>
      <c r="T43" s="46">
        <v>970.92000000000007</v>
      </c>
      <c r="U43" s="46"/>
      <c r="V43" s="46">
        <v>890.63499999999999</v>
      </c>
      <c r="W43" s="46"/>
      <c r="X43" s="46">
        <v>810.34999999999991</v>
      </c>
      <c r="Y43" s="46"/>
      <c r="Z43" s="46">
        <v>130</v>
      </c>
      <c r="AA43">
        <v>0</v>
      </c>
      <c r="AB43">
        <v>0</v>
      </c>
      <c r="AC43">
        <v>0</v>
      </c>
    </row>
    <row r="44" spans="12:29" x14ac:dyDescent="0.75">
      <c r="L44" t="s">
        <v>72</v>
      </c>
      <c r="M44" t="s">
        <v>73</v>
      </c>
      <c r="N44" s="46">
        <v>1559.7</v>
      </c>
      <c r="O44" s="46"/>
      <c r="P44" s="46">
        <v>1373.6100000000001</v>
      </c>
      <c r="Q44" s="46"/>
      <c r="R44" s="46">
        <v>1295.1750000000002</v>
      </c>
      <c r="S44" s="46"/>
      <c r="T44" s="46">
        <v>1204.3500000000001</v>
      </c>
      <c r="U44" s="46"/>
      <c r="V44" s="46">
        <v>1104.1750000000002</v>
      </c>
      <c r="W44" s="46"/>
      <c r="X44" s="46">
        <v>1004</v>
      </c>
      <c r="Y44" s="46"/>
      <c r="Z44" s="46">
        <v>140</v>
      </c>
      <c r="AA44">
        <v>0</v>
      </c>
      <c r="AB44">
        <v>0</v>
      </c>
      <c r="AC44">
        <v>0</v>
      </c>
    </row>
    <row r="45" spans="12:29" x14ac:dyDescent="0.75">
      <c r="L45" t="s">
        <v>72</v>
      </c>
      <c r="M45" t="s">
        <v>73</v>
      </c>
      <c r="N45" s="46">
        <v>1715.4</v>
      </c>
      <c r="O45" s="46"/>
      <c r="P45" s="46">
        <v>1538.4432000000004</v>
      </c>
      <c r="Q45" s="46"/>
      <c r="R45" s="46">
        <v>1483.0033750000002</v>
      </c>
      <c r="S45" s="46"/>
      <c r="T45" s="46">
        <v>1391.0242500000002</v>
      </c>
      <c r="U45" s="46"/>
      <c r="V45" s="46">
        <v>1247.712125</v>
      </c>
      <c r="W45" s="46"/>
      <c r="X45" s="46">
        <v>1104.4000000000001</v>
      </c>
      <c r="Y45" s="46"/>
      <c r="Z45" s="46">
        <v>150</v>
      </c>
      <c r="AA45">
        <v>0</v>
      </c>
      <c r="AB45">
        <v>0</v>
      </c>
      <c r="AC45">
        <v>0</v>
      </c>
    </row>
    <row r="46" spans="12:29" x14ac:dyDescent="0.75"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 s="54">
        <v>0</v>
      </c>
      <c r="S46">
        <v>0</v>
      </c>
      <c r="T46">
        <v>0</v>
      </c>
      <c r="U46">
        <v>0</v>
      </c>
      <c r="V46" s="54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</row>
    <row r="47" spans="12:29" x14ac:dyDescent="0.75"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 s="54">
        <v>0</v>
      </c>
      <c r="S47">
        <v>0</v>
      </c>
      <c r="T47">
        <v>0</v>
      </c>
      <c r="U47">
        <v>0</v>
      </c>
      <c r="V47" s="54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</row>
    <row r="48" spans="12:29" x14ac:dyDescent="0.75"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 s="54">
        <v>0</v>
      </c>
      <c r="S48">
        <v>0</v>
      </c>
      <c r="T48">
        <v>0</v>
      </c>
      <c r="U48">
        <v>0</v>
      </c>
      <c r="V48" s="54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</row>
    <row r="49" spans="12:29" x14ac:dyDescent="0.75"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 s="54">
        <v>0</v>
      </c>
      <c r="S49">
        <v>0</v>
      </c>
      <c r="T49">
        <v>0</v>
      </c>
      <c r="U49">
        <v>0</v>
      </c>
      <c r="V49" s="54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</row>
    <row r="50" spans="12:29" x14ac:dyDescent="0.75"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 s="54">
        <v>0</v>
      </c>
      <c r="S50">
        <v>0</v>
      </c>
      <c r="T50">
        <v>0</v>
      </c>
      <c r="U50">
        <v>0</v>
      </c>
      <c r="V50" s="54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</row>
    <row r="51" spans="12:29" x14ac:dyDescent="0.75"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 s="54">
        <v>0</v>
      </c>
      <c r="S51">
        <v>0</v>
      </c>
      <c r="T51">
        <v>0</v>
      </c>
      <c r="U51">
        <v>0</v>
      </c>
      <c r="V51" s="54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2:29" x14ac:dyDescent="0.75"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 s="54">
        <v>0</v>
      </c>
      <c r="S52">
        <v>0</v>
      </c>
      <c r="T52">
        <v>0</v>
      </c>
      <c r="U52">
        <v>0</v>
      </c>
      <c r="V52" s="54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52"/>
  <sheetViews>
    <sheetView workbookViewId="0">
      <selection activeCell="G21" sqref="G21"/>
    </sheetView>
  </sheetViews>
  <sheetFormatPr baseColWidth="10" defaultColWidth="11.40625" defaultRowHeight="14.75" x14ac:dyDescent="0.75"/>
  <cols>
    <col min="1" max="1" width="21.54296875" customWidth="1"/>
    <col min="2" max="2" width="15" customWidth="1"/>
    <col min="3" max="3" width="11.1328125" customWidth="1"/>
    <col min="5" max="5" width="10.7265625" customWidth="1"/>
    <col min="7" max="7" width="9.26953125" customWidth="1"/>
    <col min="12" max="12" width="19.1328125" customWidth="1"/>
    <col min="13" max="13" width="9.40625" bestFit="1" customWidth="1"/>
    <col min="14" max="14" width="17.7265625" bestFit="1" customWidth="1"/>
    <col min="15" max="15" width="2" bestFit="1" customWidth="1"/>
    <col min="16" max="16" width="16.7265625" bestFit="1" customWidth="1"/>
    <col min="17" max="17" width="2" bestFit="1" customWidth="1"/>
    <col min="18" max="18" width="7" bestFit="1" customWidth="1"/>
    <col min="19" max="19" width="2" bestFit="1" customWidth="1"/>
    <col min="20" max="20" width="17.7265625" bestFit="1" customWidth="1"/>
    <col min="21" max="21" width="2" bestFit="1" customWidth="1"/>
    <col min="22" max="22" width="8" bestFit="1" customWidth="1"/>
    <col min="23" max="23" width="2" bestFit="1" customWidth="1"/>
    <col min="24" max="24" width="18.26953125" bestFit="1" customWidth="1"/>
    <col min="25" max="25" width="2" bestFit="1" customWidth="1"/>
    <col min="26" max="26" width="23.54296875" bestFit="1" customWidth="1"/>
  </cols>
  <sheetData>
    <row r="1" spans="1:11" x14ac:dyDescent="0.75">
      <c r="A1" s="55" t="s">
        <v>118</v>
      </c>
    </row>
    <row r="3" spans="1:11" x14ac:dyDescent="0.75">
      <c r="A3" t="s">
        <v>75</v>
      </c>
      <c r="D3" t="s">
        <v>67</v>
      </c>
    </row>
    <row r="5" spans="1:11" x14ac:dyDescent="0.75">
      <c r="A5" s="45" t="s">
        <v>68</v>
      </c>
      <c r="B5" s="48">
        <v>1</v>
      </c>
      <c r="C5" s="32" t="s">
        <v>69</v>
      </c>
      <c r="D5" s="32" t="s">
        <v>70</v>
      </c>
      <c r="E5" s="32" t="s">
        <v>21</v>
      </c>
      <c r="F5" s="32" t="s">
        <v>20</v>
      </c>
      <c r="G5" s="32" t="s">
        <v>22</v>
      </c>
      <c r="H5" s="32" t="s">
        <v>16</v>
      </c>
      <c r="I5" s="32" t="s">
        <v>71</v>
      </c>
    </row>
    <row r="6" spans="1:11" x14ac:dyDescent="0.75">
      <c r="A6" s="45" t="s">
        <v>72</v>
      </c>
      <c r="B6" s="45" t="s">
        <v>73</v>
      </c>
      <c r="C6" s="45">
        <v>324.90000000000003</v>
      </c>
      <c r="D6" s="32">
        <v>217.72800000000004</v>
      </c>
      <c r="E6" s="49">
        <v>194.4</v>
      </c>
      <c r="F6" s="50">
        <v>171.072</v>
      </c>
      <c r="G6" s="51">
        <v>167</v>
      </c>
      <c r="H6" s="32">
        <v>162</v>
      </c>
      <c r="I6" s="32">
        <v>70</v>
      </c>
      <c r="K6">
        <v>40</v>
      </c>
    </row>
    <row r="7" spans="1:11" x14ac:dyDescent="0.75">
      <c r="A7" s="45" t="s">
        <v>72</v>
      </c>
      <c r="B7" s="45" t="s">
        <v>73</v>
      </c>
      <c r="C7" s="52">
        <v>415.8</v>
      </c>
      <c r="D7" s="32">
        <v>302.40000000000003</v>
      </c>
      <c r="E7" s="49">
        <v>270</v>
      </c>
      <c r="F7" s="32">
        <v>237.6</v>
      </c>
      <c r="G7" s="51">
        <v>220.05</v>
      </c>
      <c r="H7" s="32">
        <v>202.5</v>
      </c>
      <c r="I7" s="32">
        <v>80</v>
      </c>
      <c r="K7">
        <v>41</v>
      </c>
    </row>
    <row r="8" spans="1:11" x14ac:dyDescent="0.75">
      <c r="A8" s="45" t="s">
        <v>72</v>
      </c>
      <c r="B8" s="45" t="s">
        <v>73</v>
      </c>
      <c r="C8" s="45">
        <v>478.8</v>
      </c>
      <c r="D8" s="46">
        <v>432</v>
      </c>
      <c r="E8" s="49">
        <v>389.70000000000005</v>
      </c>
      <c r="F8" s="46">
        <v>347.40000000000003</v>
      </c>
      <c r="G8" s="51">
        <v>319.5</v>
      </c>
      <c r="H8" s="46">
        <v>291.60000000000002</v>
      </c>
      <c r="I8" s="32">
        <v>90</v>
      </c>
      <c r="K8">
        <v>42</v>
      </c>
    </row>
    <row r="9" spans="1:11" x14ac:dyDescent="0.75">
      <c r="A9" s="45" t="s">
        <v>72</v>
      </c>
      <c r="B9" s="45" t="s">
        <v>73</v>
      </c>
      <c r="C9" s="45">
        <v>667.80000000000007</v>
      </c>
      <c r="D9" s="32">
        <v>568.80000000000007</v>
      </c>
      <c r="E9" s="49">
        <v>520.65000000000009</v>
      </c>
      <c r="F9" s="32">
        <v>472.5</v>
      </c>
      <c r="G9" s="51">
        <v>427.95000000000005</v>
      </c>
      <c r="H9" s="32">
        <v>383.40000000000003</v>
      </c>
      <c r="I9" s="32">
        <v>100</v>
      </c>
      <c r="K9">
        <v>43</v>
      </c>
    </row>
    <row r="10" spans="1:11" x14ac:dyDescent="0.75">
      <c r="A10" s="45" t="s">
        <v>72</v>
      </c>
      <c r="B10" s="45" t="s">
        <v>73</v>
      </c>
      <c r="C10" s="52">
        <v>851.4</v>
      </c>
      <c r="D10" s="32">
        <v>742.5</v>
      </c>
      <c r="E10" s="49">
        <v>680.85</v>
      </c>
      <c r="F10" s="32">
        <v>619.20000000000005</v>
      </c>
      <c r="G10" s="51">
        <v>556.65000000000009</v>
      </c>
      <c r="H10" s="32">
        <v>494.1</v>
      </c>
      <c r="I10" s="32">
        <v>110</v>
      </c>
      <c r="K10">
        <v>44</v>
      </c>
    </row>
    <row r="11" spans="1:11" x14ac:dyDescent="0.75">
      <c r="A11" s="45" t="s">
        <v>72</v>
      </c>
      <c r="B11" s="45" t="s">
        <v>73</v>
      </c>
      <c r="C11" s="45">
        <v>1020.6</v>
      </c>
      <c r="D11" s="46">
        <v>904.5</v>
      </c>
      <c r="E11" s="49">
        <v>832.95</v>
      </c>
      <c r="F11" s="46">
        <v>761.4</v>
      </c>
      <c r="G11" s="51">
        <v>685.35</v>
      </c>
      <c r="H11" s="46">
        <v>609.30000000000007</v>
      </c>
      <c r="I11" s="32">
        <v>120</v>
      </c>
      <c r="K11">
        <v>45</v>
      </c>
    </row>
    <row r="12" spans="1:11" x14ac:dyDescent="0.75">
      <c r="A12" s="45" t="s">
        <v>72</v>
      </c>
      <c r="B12" s="45" t="s">
        <v>73</v>
      </c>
      <c r="C12" s="45">
        <v>1206.9000000000001</v>
      </c>
      <c r="D12" s="32">
        <v>1110.6000000000001</v>
      </c>
      <c r="E12" s="49">
        <v>1027.8000000000002</v>
      </c>
      <c r="F12" s="32">
        <v>945</v>
      </c>
      <c r="G12" s="51">
        <v>881.1</v>
      </c>
      <c r="H12" s="32">
        <v>817.2</v>
      </c>
      <c r="I12" s="32">
        <v>130</v>
      </c>
      <c r="K12">
        <v>46</v>
      </c>
    </row>
    <row r="13" spans="1:11" x14ac:dyDescent="0.75">
      <c r="A13" s="45" t="s">
        <v>72</v>
      </c>
      <c r="B13" s="45" t="s">
        <v>73</v>
      </c>
      <c r="C13" s="45">
        <v>1327.5900000000001</v>
      </c>
      <c r="D13" s="32">
        <v>1221.6600000000001</v>
      </c>
      <c r="E13" s="49">
        <v>1130.5800000000004</v>
      </c>
      <c r="F13" s="32">
        <v>1039.5</v>
      </c>
      <c r="G13" s="51">
        <v>969.21000000000015</v>
      </c>
      <c r="H13" s="32">
        <v>898.92000000000007</v>
      </c>
      <c r="I13" s="32">
        <v>140</v>
      </c>
      <c r="K13">
        <v>47</v>
      </c>
    </row>
    <row r="14" spans="1:11" x14ac:dyDescent="0.75">
      <c r="A14" s="45" t="s">
        <v>72</v>
      </c>
      <c r="B14" s="45" t="s">
        <v>73</v>
      </c>
      <c r="C14" s="45"/>
      <c r="D14" s="32"/>
      <c r="E14" s="49"/>
      <c r="F14" s="32"/>
      <c r="G14" s="51"/>
      <c r="H14" s="32"/>
      <c r="I14" s="32">
        <v>150</v>
      </c>
      <c r="K14">
        <v>48</v>
      </c>
    </row>
    <row r="18" spans="3:29" x14ac:dyDescent="0.75">
      <c r="C18">
        <v>3</v>
      </c>
      <c r="D18">
        <v>5</v>
      </c>
      <c r="E18">
        <v>7</v>
      </c>
      <c r="F18">
        <v>9</v>
      </c>
      <c r="G18">
        <v>11</v>
      </c>
      <c r="H18">
        <v>13</v>
      </c>
      <c r="L18" t="s">
        <v>87</v>
      </c>
    </row>
    <row r="19" spans="3:29" x14ac:dyDescent="0.75">
      <c r="L19">
        <v>0</v>
      </c>
    </row>
    <row r="20" spans="3:29" x14ac:dyDescent="0.75">
      <c r="L20">
        <v>0</v>
      </c>
    </row>
    <row r="21" spans="3:29" x14ac:dyDescent="0.75">
      <c r="L21">
        <v>0</v>
      </c>
    </row>
    <row r="22" spans="3:29" x14ac:dyDescent="0.75"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</row>
    <row r="23" spans="3:29" x14ac:dyDescent="0.75"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</row>
    <row r="24" spans="3:29" x14ac:dyDescent="0.75">
      <c r="L24" t="s">
        <v>88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</row>
    <row r="25" spans="3:29" x14ac:dyDescent="0.75"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</row>
    <row r="26" spans="3:29" x14ac:dyDescent="0.75">
      <c r="L26" t="s">
        <v>67</v>
      </c>
      <c r="M26" s="7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</row>
    <row r="27" spans="3:29" x14ac:dyDescent="0.75">
      <c r="L27" t="s">
        <v>68</v>
      </c>
      <c r="M27" s="7">
        <v>1</v>
      </c>
      <c r="N27" t="s">
        <v>82</v>
      </c>
      <c r="O27" s="3">
        <v>0</v>
      </c>
      <c r="P27" t="s">
        <v>83</v>
      </c>
      <c r="Q27" s="3">
        <v>0</v>
      </c>
      <c r="R27" s="54" t="s">
        <v>21</v>
      </c>
      <c r="S27" s="3">
        <v>0</v>
      </c>
      <c r="T27" s="3" t="s">
        <v>84</v>
      </c>
      <c r="U27" s="3">
        <v>0</v>
      </c>
      <c r="V27" s="54" t="s">
        <v>22</v>
      </c>
      <c r="W27" s="3">
        <v>0</v>
      </c>
      <c r="X27" t="s">
        <v>85</v>
      </c>
      <c r="Y27" s="3">
        <v>0</v>
      </c>
      <c r="Z27" t="s">
        <v>86</v>
      </c>
      <c r="AA27">
        <v>0</v>
      </c>
      <c r="AB27">
        <v>0</v>
      </c>
      <c r="AC27">
        <v>0</v>
      </c>
    </row>
    <row r="28" spans="3:29" x14ac:dyDescent="0.75">
      <c r="O28" s="3"/>
      <c r="P28" s="54"/>
      <c r="Q28" s="3"/>
      <c r="R28" s="54"/>
      <c r="S28" s="3"/>
      <c r="T28" s="3"/>
      <c r="U28" s="3"/>
      <c r="V28" s="54"/>
      <c r="W28" s="3"/>
      <c r="X28" s="54"/>
      <c r="Y28" s="3"/>
    </row>
    <row r="29" spans="3:29" x14ac:dyDescent="0.75">
      <c r="N29" s="54"/>
      <c r="R29" s="54"/>
      <c r="V29" s="54"/>
    </row>
    <row r="30" spans="3:29" x14ac:dyDescent="0.75"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</row>
    <row r="31" spans="3:29" x14ac:dyDescent="0.75">
      <c r="O31" s="3"/>
      <c r="Q31" s="3"/>
      <c r="R31" s="54"/>
      <c r="S31" s="3"/>
      <c r="T31" s="3"/>
      <c r="U31" s="3"/>
      <c r="V31" s="54"/>
      <c r="W31" s="3"/>
      <c r="Y31" s="3"/>
    </row>
    <row r="32" spans="3:29" x14ac:dyDescent="0.75">
      <c r="N32" s="54"/>
      <c r="R32" s="54"/>
      <c r="V32" s="54"/>
    </row>
    <row r="33" spans="12:29" x14ac:dyDescent="0.75"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</row>
    <row r="34" spans="12:29" x14ac:dyDescent="0.75">
      <c r="R34" s="54"/>
      <c r="V34" s="54"/>
    </row>
    <row r="35" spans="12:29" x14ac:dyDescent="0.75"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</row>
    <row r="36" spans="12:29" x14ac:dyDescent="0.75"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 s="54">
        <v>0</v>
      </c>
      <c r="S36">
        <v>0</v>
      </c>
      <c r="T36">
        <v>0</v>
      </c>
      <c r="U36">
        <v>0</v>
      </c>
      <c r="V36" s="54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</row>
    <row r="37" spans="12:29" x14ac:dyDescent="0.75">
      <c r="L37" t="s">
        <v>81</v>
      </c>
      <c r="M37">
        <v>0</v>
      </c>
      <c r="N37">
        <v>0</v>
      </c>
      <c r="O37">
        <v>0</v>
      </c>
      <c r="P37">
        <v>0</v>
      </c>
      <c r="Q37">
        <v>0</v>
      </c>
      <c r="R37" s="54">
        <v>0</v>
      </c>
      <c r="S37">
        <v>0</v>
      </c>
      <c r="T37">
        <v>0</v>
      </c>
      <c r="U37">
        <v>0</v>
      </c>
      <c r="V37" s="54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2:29" x14ac:dyDescent="0.75">
      <c r="L38" t="s">
        <v>67</v>
      </c>
      <c r="M38" s="7">
        <v>0</v>
      </c>
      <c r="N38">
        <v>0</v>
      </c>
      <c r="O38">
        <v>0</v>
      </c>
      <c r="P38">
        <v>0</v>
      </c>
      <c r="Q38">
        <v>0</v>
      </c>
      <c r="R38" s="54">
        <v>0</v>
      </c>
      <c r="S38">
        <v>0</v>
      </c>
      <c r="T38">
        <v>0</v>
      </c>
      <c r="U38">
        <v>0</v>
      </c>
      <c r="V38" s="54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2:29" x14ac:dyDescent="0.75">
      <c r="L39" t="s">
        <v>68</v>
      </c>
      <c r="M39" s="7">
        <v>1</v>
      </c>
      <c r="N39" t="s">
        <v>82</v>
      </c>
      <c r="O39">
        <v>0</v>
      </c>
      <c r="P39" t="s">
        <v>83</v>
      </c>
      <c r="Q39">
        <v>0</v>
      </c>
      <c r="R39" s="54" t="s">
        <v>21</v>
      </c>
      <c r="S39">
        <v>0</v>
      </c>
      <c r="T39" t="s">
        <v>84</v>
      </c>
      <c r="U39">
        <v>0</v>
      </c>
      <c r="V39" s="54" t="s">
        <v>22</v>
      </c>
      <c r="W39">
        <v>0</v>
      </c>
      <c r="X39" t="s">
        <v>85</v>
      </c>
      <c r="Y39">
        <v>0</v>
      </c>
      <c r="Z39" t="s">
        <v>86</v>
      </c>
      <c r="AA39">
        <v>0</v>
      </c>
      <c r="AB39">
        <v>0</v>
      </c>
      <c r="AC39">
        <v>0</v>
      </c>
    </row>
    <row r="40" spans="12:29" x14ac:dyDescent="0.75">
      <c r="L40" t="s">
        <v>72</v>
      </c>
      <c r="M40" t="s">
        <v>73</v>
      </c>
      <c r="N40" s="46">
        <v>324.90000000000003</v>
      </c>
      <c r="O40" s="45"/>
      <c r="P40" s="46">
        <v>217.72800000000004</v>
      </c>
      <c r="Q40" s="45"/>
      <c r="R40" s="46">
        <v>194.4</v>
      </c>
      <c r="S40" s="45"/>
      <c r="T40" s="46">
        <v>171.072</v>
      </c>
      <c r="U40" s="45"/>
      <c r="V40" s="46">
        <v>167</v>
      </c>
      <c r="W40" s="45"/>
      <c r="X40" s="46">
        <v>162</v>
      </c>
      <c r="Y40" s="45"/>
      <c r="Z40" s="32">
        <v>70</v>
      </c>
      <c r="AA40">
        <v>0</v>
      </c>
      <c r="AB40">
        <v>0</v>
      </c>
      <c r="AC40">
        <v>0</v>
      </c>
    </row>
    <row r="41" spans="12:29" x14ac:dyDescent="0.75">
      <c r="L41" t="s">
        <v>72</v>
      </c>
      <c r="M41" t="s">
        <v>73</v>
      </c>
      <c r="N41" s="46">
        <v>415.8</v>
      </c>
      <c r="O41" s="45"/>
      <c r="P41" s="46">
        <v>302.40000000000003</v>
      </c>
      <c r="Q41" s="45"/>
      <c r="R41" s="46">
        <v>270</v>
      </c>
      <c r="S41" s="45"/>
      <c r="T41" s="46">
        <v>237.6</v>
      </c>
      <c r="U41" s="45"/>
      <c r="V41" s="46">
        <v>220.05</v>
      </c>
      <c r="W41" s="45"/>
      <c r="X41" s="46">
        <v>202.5</v>
      </c>
      <c r="Y41" s="45"/>
      <c r="Z41" s="32">
        <v>80</v>
      </c>
      <c r="AA41">
        <v>0</v>
      </c>
      <c r="AB41">
        <v>0</v>
      </c>
      <c r="AC41">
        <v>0</v>
      </c>
    </row>
    <row r="42" spans="12:29" x14ac:dyDescent="0.75">
      <c r="L42" t="s">
        <v>72</v>
      </c>
      <c r="M42" t="s">
        <v>73</v>
      </c>
      <c r="N42" s="46">
        <v>478.8</v>
      </c>
      <c r="O42" s="45"/>
      <c r="P42" s="46">
        <v>432</v>
      </c>
      <c r="Q42" s="45"/>
      <c r="R42" s="46">
        <v>389.70000000000005</v>
      </c>
      <c r="S42" s="45"/>
      <c r="T42" s="46">
        <v>347.40000000000003</v>
      </c>
      <c r="U42" s="45"/>
      <c r="V42" s="46">
        <v>319.5</v>
      </c>
      <c r="W42" s="45"/>
      <c r="X42" s="46">
        <v>291.60000000000002</v>
      </c>
      <c r="Y42" s="45"/>
      <c r="Z42" s="32">
        <v>90</v>
      </c>
      <c r="AA42">
        <v>0</v>
      </c>
      <c r="AB42">
        <v>0</v>
      </c>
      <c r="AC42">
        <v>0</v>
      </c>
    </row>
    <row r="43" spans="12:29" x14ac:dyDescent="0.75">
      <c r="L43" t="s">
        <v>72</v>
      </c>
      <c r="M43" t="s">
        <v>73</v>
      </c>
      <c r="N43" s="46">
        <v>667.80000000000007</v>
      </c>
      <c r="O43" s="45"/>
      <c r="P43" s="46">
        <v>568.80000000000007</v>
      </c>
      <c r="Q43" s="45"/>
      <c r="R43" s="46">
        <v>520.65000000000009</v>
      </c>
      <c r="S43" s="45"/>
      <c r="T43" s="46">
        <v>472.5</v>
      </c>
      <c r="U43" s="45"/>
      <c r="V43" s="46">
        <v>427.95000000000005</v>
      </c>
      <c r="W43" s="45"/>
      <c r="X43" s="46">
        <v>383.40000000000003</v>
      </c>
      <c r="Y43" s="45"/>
      <c r="Z43" s="32">
        <v>100</v>
      </c>
      <c r="AA43">
        <v>0</v>
      </c>
      <c r="AB43">
        <v>0</v>
      </c>
      <c r="AC43">
        <v>0</v>
      </c>
    </row>
    <row r="44" spans="12:29" x14ac:dyDescent="0.75">
      <c r="L44" t="s">
        <v>72</v>
      </c>
      <c r="M44" t="s">
        <v>73</v>
      </c>
      <c r="N44" s="46">
        <v>851.4</v>
      </c>
      <c r="O44" s="45"/>
      <c r="P44" s="46">
        <v>742.5</v>
      </c>
      <c r="Q44" s="45"/>
      <c r="R44" s="46">
        <v>680.85</v>
      </c>
      <c r="S44" s="45"/>
      <c r="T44" s="46">
        <v>619.20000000000005</v>
      </c>
      <c r="U44" s="45"/>
      <c r="V44" s="46">
        <v>556.65000000000009</v>
      </c>
      <c r="W44" s="45"/>
      <c r="X44" s="46">
        <v>494.1</v>
      </c>
      <c r="Y44" s="45"/>
      <c r="Z44" s="32">
        <v>110</v>
      </c>
      <c r="AA44">
        <v>0</v>
      </c>
      <c r="AB44">
        <v>0</v>
      </c>
      <c r="AC44">
        <v>0</v>
      </c>
    </row>
    <row r="45" spans="12:29" x14ac:dyDescent="0.75">
      <c r="L45" t="s">
        <v>72</v>
      </c>
      <c r="M45" t="s">
        <v>73</v>
      </c>
      <c r="N45" s="46">
        <v>1020.6</v>
      </c>
      <c r="O45" s="45"/>
      <c r="P45" s="46">
        <v>904.5</v>
      </c>
      <c r="Q45" s="45"/>
      <c r="R45" s="46">
        <v>832.95</v>
      </c>
      <c r="S45" s="45"/>
      <c r="T45" s="46">
        <v>761.4</v>
      </c>
      <c r="U45" s="45"/>
      <c r="V45" s="46">
        <v>685.35</v>
      </c>
      <c r="W45" s="45"/>
      <c r="X45" s="46">
        <v>609.30000000000007</v>
      </c>
      <c r="Y45" s="45"/>
      <c r="Z45" s="32">
        <v>120</v>
      </c>
      <c r="AA45">
        <v>0</v>
      </c>
      <c r="AB45">
        <v>0</v>
      </c>
      <c r="AC45">
        <v>0</v>
      </c>
    </row>
    <row r="46" spans="12:29" x14ac:dyDescent="0.75">
      <c r="L46" t="s">
        <v>72</v>
      </c>
      <c r="M46" t="s">
        <v>73</v>
      </c>
      <c r="N46" s="46">
        <v>1206.9000000000001</v>
      </c>
      <c r="O46" s="45"/>
      <c r="P46" s="46">
        <v>1110.6000000000001</v>
      </c>
      <c r="Q46" s="45"/>
      <c r="R46" s="46">
        <v>1027.8000000000002</v>
      </c>
      <c r="S46" s="45"/>
      <c r="T46" s="46">
        <v>945</v>
      </c>
      <c r="U46" s="45"/>
      <c r="V46" s="46">
        <v>881.1</v>
      </c>
      <c r="W46" s="45"/>
      <c r="X46" s="46">
        <v>817.2</v>
      </c>
      <c r="Y46" s="45"/>
      <c r="Z46" s="32">
        <v>130</v>
      </c>
      <c r="AA46">
        <v>0</v>
      </c>
      <c r="AB46">
        <v>0</v>
      </c>
      <c r="AC46">
        <v>0</v>
      </c>
    </row>
    <row r="47" spans="12:29" x14ac:dyDescent="0.75">
      <c r="L47" t="s">
        <v>72</v>
      </c>
      <c r="M47" t="s">
        <v>73</v>
      </c>
      <c r="N47" s="46">
        <v>1327.5900000000001</v>
      </c>
      <c r="O47" s="45"/>
      <c r="P47" s="46">
        <v>1221.6600000000001</v>
      </c>
      <c r="Q47" s="45"/>
      <c r="R47" s="46">
        <v>1130.5800000000004</v>
      </c>
      <c r="S47" s="45"/>
      <c r="T47" s="46">
        <v>1039.5</v>
      </c>
      <c r="U47" s="45"/>
      <c r="V47" s="46">
        <v>969.21000000000015</v>
      </c>
      <c r="W47" s="45"/>
      <c r="X47" s="46">
        <v>898.92000000000007</v>
      </c>
      <c r="Y47" s="45"/>
      <c r="Z47" s="32">
        <v>140</v>
      </c>
      <c r="AA47">
        <v>0</v>
      </c>
      <c r="AB47">
        <v>0</v>
      </c>
      <c r="AC47">
        <v>0</v>
      </c>
    </row>
    <row r="48" spans="12:29" x14ac:dyDescent="0.75"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 s="54">
        <v>0</v>
      </c>
      <c r="S48">
        <v>0</v>
      </c>
      <c r="T48">
        <v>0</v>
      </c>
      <c r="U48">
        <v>0</v>
      </c>
      <c r="V48" s="54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</row>
    <row r="49" spans="12:29" x14ac:dyDescent="0.75">
      <c r="L49">
        <v>0</v>
      </c>
      <c r="M49" s="7">
        <v>0</v>
      </c>
      <c r="N49">
        <v>0</v>
      </c>
      <c r="O49">
        <v>0</v>
      </c>
      <c r="P49">
        <v>0</v>
      </c>
      <c r="Q49">
        <v>0</v>
      </c>
      <c r="R49" s="54">
        <v>0</v>
      </c>
      <c r="S49">
        <v>0</v>
      </c>
      <c r="T49">
        <v>0</v>
      </c>
      <c r="U49">
        <v>0</v>
      </c>
      <c r="V49" s="54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</row>
    <row r="50" spans="12:29" x14ac:dyDescent="0.75">
      <c r="L50">
        <v>0</v>
      </c>
      <c r="M50">
        <v>0</v>
      </c>
      <c r="N50">
        <v>0</v>
      </c>
      <c r="O50" s="3">
        <v>0</v>
      </c>
      <c r="P50">
        <v>0</v>
      </c>
      <c r="Q50" s="3">
        <v>0</v>
      </c>
      <c r="R50" s="54">
        <v>0</v>
      </c>
      <c r="S50" s="3">
        <v>0</v>
      </c>
      <c r="T50" s="3">
        <v>0</v>
      </c>
      <c r="U50" s="3">
        <v>0</v>
      </c>
      <c r="V50" s="54">
        <v>0</v>
      </c>
      <c r="W50" s="3">
        <v>0</v>
      </c>
      <c r="X50">
        <v>0</v>
      </c>
      <c r="Y50" s="3">
        <v>0</v>
      </c>
      <c r="Z50">
        <v>0</v>
      </c>
      <c r="AA50">
        <v>0</v>
      </c>
      <c r="AB50">
        <v>0</v>
      </c>
      <c r="AC50">
        <v>0</v>
      </c>
    </row>
    <row r="51" spans="12:29" x14ac:dyDescent="0.75">
      <c r="L51">
        <v>0</v>
      </c>
      <c r="M51">
        <v>0</v>
      </c>
      <c r="N51" s="54">
        <v>0</v>
      </c>
      <c r="O51">
        <v>0</v>
      </c>
      <c r="P51">
        <v>0</v>
      </c>
      <c r="Q51">
        <v>0</v>
      </c>
      <c r="R51" s="54">
        <v>0</v>
      </c>
      <c r="S51">
        <v>0</v>
      </c>
      <c r="T51">
        <v>0</v>
      </c>
      <c r="U51">
        <v>0</v>
      </c>
      <c r="V51" s="54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2:29" x14ac:dyDescent="0.75">
      <c r="L52">
        <v>0</v>
      </c>
      <c r="M52">
        <v>0</v>
      </c>
      <c r="N52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>
        <v>0</v>
      </c>
      <c r="AA52">
        <v>0</v>
      </c>
      <c r="AB52">
        <v>0</v>
      </c>
      <c r="AC52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52"/>
  <sheetViews>
    <sheetView workbookViewId="0">
      <selection activeCell="I39" sqref="I39"/>
    </sheetView>
  </sheetViews>
  <sheetFormatPr baseColWidth="10" defaultColWidth="11.40625" defaultRowHeight="14.75" x14ac:dyDescent="0.75"/>
  <cols>
    <col min="1" max="1" width="22.54296875" customWidth="1"/>
    <col min="2" max="3" width="11.40625" customWidth="1"/>
    <col min="5" max="5" width="13.26953125" customWidth="1"/>
    <col min="6" max="6" width="11.40625" customWidth="1"/>
    <col min="12" max="12" width="19.1328125" customWidth="1"/>
    <col min="13" max="13" width="9.40625" bestFit="1" customWidth="1"/>
    <col min="14" max="14" width="17.7265625" bestFit="1" customWidth="1"/>
    <col min="15" max="15" width="2" bestFit="1" customWidth="1"/>
    <col min="16" max="16" width="16.7265625" bestFit="1" customWidth="1"/>
    <col min="17" max="17" width="2" bestFit="1" customWidth="1"/>
    <col min="18" max="18" width="7" bestFit="1" customWidth="1"/>
    <col min="19" max="19" width="2" bestFit="1" customWidth="1"/>
    <col min="20" max="20" width="17.7265625" bestFit="1" customWidth="1"/>
    <col min="21" max="21" width="2" bestFit="1" customWidth="1"/>
    <col min="22" max="22" width="8" bestFit="1" customWidth="1"/>
    <col min="23" max="23" width="2" bestFit="1" customWidth="1"/>
    <col min="24" max="24" width="18.26953125" bestFit="1" customWidth="1"/>
    <col min="25" max="25" width="2" bestFit="1" customWidth="1"/>
    <col min="26" max="26" width="23.54296875" bestFit="1" customWidth="1"/>
  </cols>
  <sheetData>
    <row r="1" spans="1:11" x14ac:dyDescent="0.75">
      <c r="A1" s="55" t="s">
        <v>118</v>
      </c>
    </row>
    <row r="3" spans="1:11" x14ac:dyDescent="0.75">
      <c r="A3" t="s">
        <v>76</v>
      </c>
    </row>
    <row r="5" spans="1:11" x14ac:dyDescent="0.75">
      <c r="A5" s="45" t="s">
        <v>68</v>
      </c>
      <c r="B5" s="48">
        <v>1</v>
      </c>
      <c r="C5" s="48" t="s">
        <v>57</v>
      </c>
      <c r="D5" s="32" t="s">
        <v>25</v>
      </c>
      <c r="E5" s="32" t="s">
        <v>21</v>
      </c>
      <c r="F5" s="32" t="s">
        <v>20</v>
      </c>
      <c r="G5" s="32" t="s">
        <v>22</v>
      </c>
      <c r="H5" s="32" t="s">
        <v>16</v>
      </c>
      <c r="I5" s="32" t="s">
        <v>71</v>
      </c>
    </row>
    <row r="6" spans="1:11" x14ac:dyDescent="0.75">
      <c r="A6" s="45" t="s">
        <v>72</v>
      </c>
      <c r="B6" s="45" t="s">
        <v>73</v>
      </c>
      <c r="C6" s="32"/>
      <c r="D6" s="32"/>
      <c r="E6" s="32"/>
      <c r="F6" s="32"/>
      <c r="G6" s="32"/>
      <c r="H6" s="32"/>
      <c r="I6" s="32">
        <v>70</v>
      </c>
      <c r="K6">
        <v>34</v>
      </c>
    </row>
    <row r="7" spans="1:11" x14ac:dyDescent="0.75">
      <c r="A7" s="45" t="s">
        <v>72</v>
      </c>
      <c r="B7" s="45" t="s">
        <v>73</v>
      </c>
      <c r="C7" s="32">
        <v>464</v>
      </c>
      <c r="D7" s="32">
        <v>410</v>
      </c>
      <c r="E7" s="32">
        <v>384.5</v>
      </c>
      <c r="F7" s="32">
        <v>359</v>
      </c>
      <c r="G7" s="32">
        <v>336</v>
      </c>
      <c r="H7" s="32">
        <v>313</v>
      </c>
      <c r="I7" s="32">
        <v>80</v>
      </c>
      <c r="K7">
        <v>35</v>
      </c>
    </row>
    <row r="8" spans="1:11" x14ac:dyDescent="0.75">
      <c r="A8" s="45" t="s">
        <v>72</v>
      </c>
      <c r="B8" s="45" t="s">
        <v>73</v>
      </c>
      <c r="C8" s="32">
        <v>595.85</v>
      </c>
      <c r="D8" s="32">
        <v>500.65</v>
      </c>
      <c r="E8" s="32">
        <v>474.72500000000002</v>
      </c>
      <c r="F8" s="32">
        <v>448.8</v>
      </c>
      <c r="G8" s="32">
        <v>406.72500000000002</v>
      </c>
      <c r="H8" s="32">
        <v>364.65</v>
      </c>
      <c r="I8" s="32">
        <v>90</v>
      </c>
      <c r="K8">
        <v>36</v>
      </c>
    </row>
    <row r="9" spans="1:11" x14ac:dyDescent="0.75">
      <c r="A9" s="45" t="s">
        <v>72</v>
      </c>
      <c r="B9" s="45" t="s">
        <v>73</v>
      </c>
      <c r="C9" s="32">
        <v>865.3</v>
      </c>
      <c r="D9" s="32">
        <v>736.1</v>
      </c>
      <c r="E9" s="32">
        <v>693.17499999999995</v>
      </c>
      <c r="F9" s="32">
        <v>650.25</v>
      </c>
      <c r="G9" s="32">
        <v>593.72499999999991</v>
      </c>
      <c r="H9" s="32">
        <v>537.19999999999993</v>
      </c>
      <c r="I9" s="32">
        <v>100</v>
      </c>
      <c r="K9">
        <v>37</v>
      </c>
    </row>
    <row r="10" spans="1:11" x14ac:dyDescent="0.75">
      <c r="A10" s="45" t="s">
        <v>72</v>
      </c>
      <c r="B10" s="45" t="s">
        <v>73</v>
      </c>
      <c r="C10" s="32">
        <v>1179.8</v>
      </c>
      <c r="D10" s="32">
        <v>984.3</v>
      </c>
      <c r="E10" s="32">
        <v>951.15</v>
      </c>
      <c r="F10" s="32">
        <v>918</v>
      </c>
      <c r="G10" s="32">
        <v>827.47499999999991</v>
      </c>
      <c r="H10" s="32">
        <v>736.94999999999993</v>
      </c>
      <c r="I10" s="32">
        <v>110</v>
      </c>
      <c r="K10">
        <v>38</v>
      </c>
    </row>
    <row r="11" spans="1:11" x14ac:dyDescent="0.75">
      <c r="A11" s="45" t="s">
        <v>72</v>
      </c>
      <c r="B11" s="45" t="s">
        <v>73</v>
      </c>
      <c r="C11" s="32">
        <v>1549.55</v>
      </c>
      <c r="D11" s="32">
        <v>1313.25</v>
      </c>
      <c r="E11" s="32">
        <v>1275</v>
      </c>
      <c r="F11" s="32">
        <v>1236.75</v>
      </c>
      <c r="G11" s="32">
        <v>1106.2750000000001</v>
      </c>
      <c r="H11" s="32">
        <v>975.8</v>
      </c>
      <c r="I11" s="32">
        <v>120</v>
      </c>
      <c r="K11">
        <v>39</v>
      </c>
    </row>
    <row r="12" spans="1:11" x14ac:dyDescent="0.75">
      <c r="A12" s="45" t="s">
        <v>72</v>
      </c>
      <c r="B12" s="45" t="s">
        <v>73</v>
      </c>
      <c r="C12" s="32">
        <v>1997.5</v>
      </c>
      <c r="D12" s="32">
        <v>1701.7</v>
      </c>
      <c r="E12" s="32">
        <v>1612.875</v>
      </c>
      <c r="F12" s="32">
        <v>1524.05</v>
      </c>
      <c r="G12" s="32">
        <v>1378.6999999999998</v>
      </c>
      <c r="H12" s="32">
        <v>1233.3499999999999</v>
      </c>
      <c r="I12" s="32">
        <v>130</v>
      </c>
      <c r="K12">
        <v>40</v>
      </c>
    </row>
    <row r="13" spans="1:11" x14ac:dyDescent="0.75">
      <c r="A13" s="45" t="s">
        <v>72</v>
      </c>
      <c r="B13" s="45" t="s">
        <v>73</v>
      </c>
      <c r="C13" s="45"/>
      <c r="D13" s="32"/>
      <c r="E13" s="51"/>
      <c r="F13" s="32"/>
      <c r="G13" s="51"/>
      <c r="I13" s="32">
        <v>140</v>
      </c>
      <c r="K13">
        <v>41</v>
      </c>
    </row>
    <row r="14" spans="1:11" x14ac:dyDescent="0.75">
      <c r="A14" s="45" t="s">
        <v>72</v>
      </c>
      <c r="B14" s="45" t="s">
        <v>73</v>
      </c>
      <c r="C14" s="45"/>
      <c r="D14" s="32"/>
      <c r="E14" s="51"/>
      <c r="F14" s="32"/>
      <c r="G14" s="51"/>
      <c r="H14" s="32"/>
      <c r="I14" s="32">
        <v>150</v>
      </c>
      <c r="K14">
        <v>42</v>
      </c>
    </row>
    <row r="18" spans="3:29" x14ac:dyDescent="0.75">
      <c r="C18">
        <v>3</v>
      </c>
      <c r="D18">
        <v>5</v>
      </c>
      <c r="E18">
        <v>7</v>
      </c>
      <c r="F18">
        <v>9</v>
      </c>
      <c r="G18">
        <v>11</v>
      </c>
      <c r="H18">
        <v>13</v>
      </c>
      <c r="L18" t="s">
        <v>87</v>
      </c>
    </row>
    <row r="19" spans="3:29" x14ac:dyDescent="0.75">
      <c r="L19">
        <v>0</v>
      </c>
    </row>
    <row r="20" spans="3:29" x14ac:dyDescent="0.75">
      <c r="L20" t="s">
        <v>88</v>
      </c>
    </row>
    <row r="21" spans="3:29" x14ac:dyDescent="0.75">
      <c r="L21" t="s">
        <v>67</v>
      </c>
    </row>
    <row r="22" spans="3:29" x14ac:dyDescent="0.75">
      <c r="L22" t="s">
        <v>68</v>
      </c>
      <c r="M22" s="7">
        <v>1</v>
      </c>
      <c r="N22" t="s">
        <v>94</v>
      </c>
      <c r="O22">
        <v>0</v>
      </c>
      <c r="P22" t="s">
        <v>95</v>
      </c>
      <c r="Q22">
        <v>0</v>
      </c>
      <c r="R22" t="s">
        <v>21</v>
      </c>
      <c r="S22">
        <v>0</v>
      </c>
      <c r="T22" t="s">
        <v>96</v>
      </c>
      <c r="U22">
        <v>0</v>
      </c>
      <c r="V22" t="s">
        <v>22</v>
      </c>
      <c r="W22">
        <v>0</v>
      </c>
      <c r="X22" t="s">
        <v>97</v>
      </c>
      <c r="Y22">
        <v>0</v>
      </c>
      <c r="Z22" t="s">
        <v>86</v>
      </c>
      <c r="AA22">
        <v>0</v>
      </c>
      <c r="AB22">
        <v>0</v>
      </c>
      <c r="AC22">
        <v>0</v>
      </c>
    </row>
    <row r="23" spans="3:29" x14ac:dyDescent="0.75">
      <c r="R23" s="54"/>
      <c r="V23" s="54"/>
    </row>
    <row r="24" spans="3:29" x14ac:dyDescent="0.75">
      <c r="R24" s="54"/>
      <c r="V24" s="54"/>
    </row>
    <row r="25" spans="3:29" x14ac:dyDescent="0.75">
      <c r="O25" s="3"/>
      <c r="Q25" s="3"/>
      <c r="R25" s="54"/>
      <c r="S25" s="3"/>
      <c r="U25" s="3"/>
      <c r="V25" s="54"/>
      <c r="W25" s="3"/>
      <c r="Y25" s="3"/>
    </row>
    <row r="26" spans="3:29" x14ac:dyDescent="0.75">
      <c r="M26" s="7"/>
      <c r="N26" s="54"/>
      <c r="R26" s="54"/>
      <c r="T26" s="54"/>
      <c r="V26" s="54"/>
      <c r="X26" s="54"/>
    </row>
    <row r="27" spans="3:29" x14ac:dyDescent="0.75">
      <c r="O27" s="3"/>
      <c r="P27" s="54"/>
      <c r="Q27" s="3"/>
      <c r="R27" s="54"/>
      <c r="S27" s="3"/>
      <c r="T27" s="3"/>
      <c r="U27" s="3"/>
      <c r="V27" s="54"/>
      <c r="W27" s="3"/>
      <c r="Y27" s="3"/>
    </row>
    <row r="28" spans="3:29" x14ac:dyDescent="0.75">
      <c r="O28" s="3"/>
      <c r="Q28" s="3"/>
      <c r="R28" s="54"/>
      <c r="S28" s="3"/>
      <c r="T28" s="3"/>
      <c r="U28" s="3"/>
      <c r="V28" s="54"/>
      <c r="W28" s="3"/>
      <c r="Y28" s="3"/>
    </row>
    <row r="29" spans="3:29" x14ac:dyDescent="0.75">
      <c r="L29">
        <v>0</v>
      </c>
      <c r="M29">
        <v>0</v>
      </c>
      <c r="N29" s="54">
        <v>0</v>
      </c>
      <c r="O29">
        <v>0</v>
      </c>
      <c r="P29">
        <v>0</v>
      </c>
      <c r="Q29">
        <v>0</v>
      </c>
      <c r="R29" s="54">
        <v>0</v>
      </c>
      <c r="S29">
        <v>0</v>
      </c>
      <c r="T29">
        <v>0</v>
      </c>
      <c r="U29">
        <v>0</v>
      </c>
      <c r="V29" s="54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</row>
    <row r="30" spans="3:29" x14ac:dyDescent="0.75">
      <c r="L30">
        <v>0</v>
      </c>
      <c r="M30">
        <v>0</v>
      </c>
      <c r="N30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>
        <v>0</v>
      </c>
      <c r="AA30">
        <v>0</v>
      </c>
      <c r="AB30">
        <v>0</v>
      </c>
      <c r="AC30">
        <v>0</v>
      </c>
    </row>
    <row r="31" spans="3:29" x14ac:dyDescent="0.75">
      <c r="L31" t="s">
        <v>81</v>
      </c>
      <c r="M31">
        <v>0</v>
      </c>
      <c r="N31">
        <v>0</v>
      </c>
      <c r="O31">
        <v>0</v>
      </c>
      <c r="P31">
        <v>0</v>
      </c>
      <c r="Q31">
        <v>0</v>
      </c>
      <c r="R31" s="54">
        <v>0</v>
      </c>
      <c r="S31">
        <v>0</v>
      </c>
      <c r="T31">
        <v>0</v>
      </c>
      <c r="U31">
        <v>0</v>
      </c>
      <c r="V31" s="54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</row>
    <row r="32" spans="3:29" x14ac:dyDescent="0.75"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 s="54">
        <v>0</v>
      </c>
      <c r="S32">
        <v>0</v>
      </c>
      <c r="T32">
        <v>0</v>
      </c>
      <c r="U32">
        <v>0</v>
      </c>
      <c r="V32" s="54">
        <v>0</v>
      </c>
      <c r="W32">
        <v>0</v>
      </c>
      <c r="X32">
        <v>0</v>
      </c>
      <c r="Y32">
        <v>0</v>
      </c>
      <c r="Z32">
        <v>0</v>
      </c>
      <c r="AA32">
        <v>0</v>
      </c>
      <c r="AB32" s="7">
        <v>0</v>
      </c>
      <c r="AC32">
        <v>0</v>
      </c>
    </row>
    <row r="33" spans="12:29" x14ac:dyDescent="0.75">
      <c r="L33" t="s">
        <v>67</v>
      </c>
      <c r="M33">
        <v>0</v>
      </c>
      <c r="N33">
        <v>0</v>
      </c>
      <c r="O33">
        <v>0</v>
      </c>
      <c r="P33">
        <v>0</v>
      </c>
      <c r="Q33">
        <v>0</v>
      </c>
      <c r="R33" s="54">
        <v>0</v>
      </c>
      <c r="S33">
        <v>0</v>
      </c>
      <c r="T33">
        <v>0</v>
      </c>
      <c r="U33">
        <v>0</v>
      </c>
      <c r="V33" s="54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</row>
    <row r="34" spans="12:29" x14ac:dyDescent="0.75">
      <c r="L34" t="s">
        <v>68</v>
      </c>
      <c r="M34" s="7">
        <v>1</v>
      </c>
      <c r="N34" t="s">
        <v>94</v>
      </c>
      <c r="O34">
        <v>0</v>
      </c>
      <c r="P34" t="s">
        <v>95</v>
      </c>
      <c r="Q34">
        <v>0</v>
      </c>
      <c r="R34" s="54" t="s">
        <v>21</v>
      </c>
      <c r="S34">
        <v>0</v>
      </c>
      <c r="T34" t="s">
        <v>96</v>
      </c>
      <c r="U34">
        <v>0</v>
      </c>
      <c r="V34" s="54" t="s">
        <v>22</v>
      </c>
      <c r="W34">
        <v>0</v>
      </c>
      <c r="X34" t="s">
        <v>97</v>
      </c>
      <c r="Y34">
        <v>0</v>
      </c>
      <c r="Z34" t="s">
        <v>86</v>
      </c>
      <c r="AA34">
        <v>0</v>
      </c>
      <c r="AB34">
        <v>0</v>
      </c>
      <c r="AC34" s="54">
        <v>0</v>
      </c>
    </row>
    <row r="35" spans="12:29" x14ac:dyDescent="0.75">
      <c r="L35" t="s">
        <v>72</v>
      </c>
      <c r="M35" t="s">
        <v>73</v>
      </c>
      <c r="N35" s="46">
        <v>464</v>
      </c>
      <c r="O35" s="32"/>
      <c r="P35" s="32">
        <v>410</v>
      </c>
      <c r="Q35" s="32"/>
      <c r="R35" s="46">
        <v>384.5</v>
      </c>
      <c r="S35" s="32"/>
      <c r="T35" s="46">
        <v>359</v>
      </c>
      <c r="U35" s="32"/>
      <c r="V35" s="46">
        <v>336</v>
      </c>
      <c r="W35" s="32"/>
      <c r="X35" s="46">
        <v>313</v>
      </c>
      <c r="Y35" s="32"/>
      <c r="Z35" s="32">
        <v>80</v>
      </c>
      <c r="AA35">
        <v>0</v>
      </c>
      <c r="AB35">
        <v>0</v>
      </c>
      <c r="AC35">
        <v>0</v>
      </c>
    </row>
    <row r="36" spans="12:29" x14ac:dyDescent="0.75">
      <c r="L36" t="s">
        <v>72</v>
      </c>
      <c r="M36" t="s">
        <v>73</v>
      </c>
      <c r="N36" s="46">
        <v>595.85</v>
      </c>
      <c r="O36" s="32"/>
      <c r="P36" s="46">
        <v>500.65</v>
      </c>
      <c r="Q36" s="32"/>
      <c r="R36" s="46">
        <v>474.72500000000002</v>
      </c>
      <c r="S36" s="32"/>
      <c r="T36" s="46">
        <v>448.8</v>
      </c>
      <c r="U36" s="32"/>
      <c r="V36" s="46">
        <v>406.72500000000002</v>
      </c>
      <c r="W36" s="32"/>
      <c r="X36" s="46">
        <v>364.65</v>
      </c>
      <c r="Y36" s="32"/>
      <c r="Z36" s="32">
        <v>90</v>
      </c>
      <c r="AA36">
        <v>0</v>
      </c>
      <c r="AB36">
        <v>0</v>
      </c>
      <c r="AC36">
        <v>0</v>
      </c>
    </row>
    <row r="37" spans="12:29" x14ac:dyDescent="0.75">
      <c r="L37" t="s">
        <v>72</v>
      </c>
      <c r="M37" t="s">
        <v>73</v>
      </c>
      <c r="N37" s="46">
        <v>865.3</v>
      </c>
      <c r="O37" s="32"/>
      <c r="P37" s="46">
        <v>736.1</v>
      </c>
      <c r="Q37" s="32"/>
      <c r="R37" s="46">
        <v>693.17499999999995</v>
      </c>
      <c r="S37" s="32"/>
      <c r="T37" s="46">
        <v>650.25</v>
      </c>
      <c r="U37" s="32"/>
      <c r="V37" s="46">
        <v>593.72499999999991</v>
      </c>
      <c r="W37" s="32"/>
      <c r="X37" s="46">
        <v>537.19999999999993</v>
      </c>
      <c r="Y37" s="32"/>
      <c r="Z37" s="32">
        <v>100</v>
      </c>
      <c r="AA37">
        <v>0</v>
      </c>
      <c r="AB37">
        <v>0</v>
      </c>
      <c r="AC37">
        <v>0</v>
      </c>
    </row>
    <row r="38" spans="12:29" x14ac:dyDescent="0.75">
      <c r="L38" t="s">
        <v>72</v>
      </c>
      <c r="M38" t="s">
        <v>73</v>
      </c>
      <c r="N38" s="46">
        <v>1179.8</v>
      </c>
      <c r="O38" s="32"/>
      <c r="P38" s="46">
        <v>984.3</v>
      </c>
      <c r="Q38" s="32"/>
      <c r="R38" s="46">
        <v>951.15</v>
      </c>
      <c r="S38" s="32"/>
      <c r="T38" s="46">
        <v>918</v>
      </c>
      <c r="U38" s="32"/>
      <c r="V38" s="46">
        <v>827.47499999999991</v>
      </c>
      <c r="W38" s="32"/>
      <c r="X38" s="46">
        <v>736.94999999999993</v>
      </c>
      <c r="Y38" s="32"/>
      <c r="Z38" s="32">
        <v>110</v>
      </c>
      <c r="AA38">
        <v>0</v>
      </c>
      <c r="AB38">
        <v>0</v>
      </c>
      <c r="AC38">
        <v>0</v>
      </c>
    </row>
    <row r="39" spans="12:29" x14ac:dyDescent="0.75">
      <c r="L39" t="s">
        <v>72</v>
      </c>
      <c r="M39" t="s">
        <v>73</v>
      </c>
      <c r="N39" s="46">
        <v>1549.55</v>
      </c>
      <c r="O39" s="32"/>
      <c r="P39" s="46">
        <v>1313.25</v>
      </c>
      <c r="Q39" s="32"/>
      <c r="R39" s="46">
        <v>1275</v>
      </c>
      <c r="S39" s="32"/>
      <c r="T39" s="46">
        <v>1236.75</v>
      </c>
      <c r="U39" s="32"/>
      <c r="V39" s="46">
        <v>1106.2750000000001</v>
      </c>
      <c r="W39" s="32"/>
      <c r="X39" s="46">
        <v>975.8</v>
      </c>
      <c r="Y39" s="32"/>
      <c r="Z39" s="32">
        <v>120</v>
      </c>
      <c r="AA39">
        <v>0</v>
      </c>
      <c r="AB39">
        <v>0</v>
      </c>
      <c r="AC39">
        <v>0</v>
      </c>
    </row>
    <row r="40" spans="12:29" x14ac:dyDescent="0.75">
      <c r="L40" t="s">
        <v>72</v>
      </c>
      <c r="M40" t="s">
        <v>73</v>
      </c>
      <c r="N40" s="46">
        <v>1997.5</v>
      </c>
      <c r="O40" s="32"/>
      <c r="P40" s="46">
        <v>1701.7</v>
      </c>
      <c r="Q40" s="32"/>
      <c r="R40" s="46">
        <v>1612.875</v>
      </c>
      <c r="S40" s="32"/>
      <c r="T40" s="46">
        <v>1524.05</v>
      </c>
      <c r="U40" s="32"/>
      <c r="V40" s="46">
        <v>1378.6999999999998</v>
      </c>
      <c r="W40" s="32"/>
      <c r="X40" s="46">
        <v>1233.3499999999999</v>
      </c>
      <c r="Y40" s="32"/>
      <c r="Z40" s="32">
        <v>130</v>
      </c>
      <c r="AA40">
        <v>0</v>
      </c>
      <c r="AB40">
        <v>0</v>
      </c>
      <c r="AC40">
        <v>0</v>
      </c>
    </row>
    <row r="41" spans="12:29" x14ac:dyDescent="0.75"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 s="54">
        <v>0</v>
      </c>
      <c r="S41">
        <v>0</v>
      </c>
      <c r="T41">
        <v>0</v>
      </c>
      <c r="U41">
        <v>0</v>
      </c>
      <c r="V41" s="54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</row>
    <row r="42" spans="12:29" x14ac:dyDescent="0.75"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 s="54">
        <v>0</v>
      </c>
      <c r="S42">
        <v>0</v>
      </c>
      <c r="T42">
        <v>0</v>
      </c>
      <c r="U42">
        <v>0</v>
      </c>
      <c r="V42" s="54">
        <v>0</v>
      </c>
      <c r="W42">
        <v>0</v>
      </c>
      <c r="X42">
        <v>0</v>
      </c>
      <c r="Y42">
        <v>0</v>
      </c>
      <c r="Z42">
        <v>0</v>
      </c>
      <c r="AA42">
        <v>0</v>
      </c>
      <c r="AB42" s="7">
        <v>0</v>
      </c>
      <c r="AC42">
        <v>0</v>
      </c>
    </row>
    <row r="43" spans="12:29" x14ac:dyDescent="0.75"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 s="54">
        <v>0</v>
      </c>
      <c r="S43">
        <v>0</v>
      </c>
      <c r="T43">
        <v>0</v>
      </c>
      <c r="U43">
        <v>0</v>
      </c>
      <c r="V43" s="54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  <row r="44" spans="12:29" x14ac:dyDescent="0.75"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 s="54">
        <v>0</v>
      </c>
      <c r="S44">
        <v>0</v>
      </c>
      <c r="T44">
        <v>0</v>
      </c>
      <c r="U44">
        <v>0</v>
      </c>
      <c r="V44" s="5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 s="54">
        <v>0</v>
      </c>
    </row>
    <row r="45" spans="12:29" x14ac:dyDescent="0.75"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 s="54">
        <v>0</v>
      </c>
      <c r="S45">
        <v>0</v>
      </c>
      <c r="T45">
        <v>0</v>
      </c>
      <c r="U45">
        <v>0</v>
      </c>
      <c r="V45" s="54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</row>
    <row r="46" spans="12:29" x14ac:dyDescent="0.75"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 s="54">
        <v>0</v>
      </c>
      <c r="S46">
        <v>0</v>
      </c>
      <c r="T46">
        <v>0</v>
      </c>
      <c r="U46">
        <v>0</v>
      </c>
      <c r="V46" s="54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</row>
    <row r="47" spans="12:29" x14ac:dyDescent="0.75"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 s="54">
        <v>0</v>
      </c>
      <c r="S47">
        <v>0</v>
      </c>
      <c r="T47">
        <v>0</v>
      </c>
      <c r="U47">
        <v>0</v>
      </c>
      <c r="V47" s="54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</row>
    <row r="48" spans="12:29" x14ac:dyDescent="0.75"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 s="54">
        <v>0</v>
      </c>
      <c r="S48">
        <v>0</v>
      </c>
      <c r="T48">
        <v>0</v>
      </c>
      <c r="U48">
        <v>0</v>
      </c>
      <c r="V48" s="54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</row>
    <row r="49" spans="12:29" x14ac:dyDescent="0.75"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 s="54">
        <v>0</v>
      </c>
      <c r="S49">
        <v>0</v>
      </c>
      <c r="T49">
        <v>0</v>
      </c>
      <c r="U49">
        <v>0</v>
      </c>
      <c r="V49" s="54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</row>
    <row r="50" spans="12:29" x14ac:dyDescent="0.75"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 s="54">
        <v>0</v>
      </c>
      <c r="S50">
        <v>0</v>
      </c>
      <c r="T50">
        <v>0</v>
      </c>
      <c r="U50">
        <v>0</v>
      </c>
      <c r="V50" s="54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</row>
    <row r="51" spans="12:29" x14ac:dyDescent="0.75"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 s="54">
        <v>0</v>
      </c>
      <c r="S51">
        <v>0</v>
      </c>
      <c r="T51">
        <v>0</v>
      </c>
      <c r="U51">
        <v>0</v>
      </c>
      <c r="V51" s="54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2:29" x14ac:dyDescent="0.75"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 s="54">
        <v>0</v>
      </c>
      <c r="S52">
        <v>0</v>
      </c>
      <c r="T52">
        <v>0</v>
      </c>
      <c r="U52">
        <v>0</v>
      </c>
      <c r="V52" s="54">
        <v>0</v>
      </c>
      <c r="W52">
        <v>0</v>
      </c>
      <c r="X52">
        <v>0</v>
      </c>
      <c r="Y52">
        <v>0</v>
      </c>
      <c r="Z52">
        <v>0</v>
      </c>
      <c r="AA52">
        <v>0</v>
      </c>
      <c r="AB52" s="7">
        <v>0</v>
      </c>
      <c r="AC52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C52"/>
  <sheetViews>
    <sheetView workbookViewId="0">
      <selection activeCell="G28" sqref="A1:XFD1048576"/>
    </sheetView>
  </sheetViews>
  <sheetFormatPr baseColWidth="10" defaultColWidth="11.40625" defaultRowHeight="14.75" x14ac:dyDescent="0.75"/>
  <cols>
    <col min="1" max="1" width="21.86328125" customWidth="1"/>
    <col min="2" max="2" width="11.54296875" bestFit="1" customWidth="1"/>
    <col min="3" max="3" width="12.26953125" customWidth="1"/>
    <col min="4" max="6" width="11.54296875" bestFit="1" customWidth="1"/>
    <col min="7" max="7" width="13.86328125" customWidth="1"/>
    <col min="8" max="8" width="17.26953125" customWidth="1"/>
    <col min="9" max="9" width="11.54296875" bestFit="1" customWidth="1"/>
    <col min="11" max="11" width="11.54296875" bestFit="1" customWidth="1"/>
    <col min="12" max="12" width="19.1328125" customWidth="1"/>
    <col min="13" max="13" width="9.54296875" bestFit="1" customWidth="1"/>
    <col min="14" max="14" width="17.86328125" bestFit="1" customWidth="1"/>
    <col min="15" max="15" width="2.1328125" bestFit="1" customWidth="1"/>
    <col min="16" max="16" width="16.86328125" bestFit="1" customWidth="1"/>
    <col min="17" max="17" width="2.1328125" bestFit="1" customWidth="1"/>
    <col min="18" max="18" width="7.1328125" bestFit="1" customWidth="1"/>
    <col min="19" max="19" width="2.1328125" bestFit="1" customWidth="1"/>
    <col min="20" max="20" width="17.86328125" bestFit="1" customWidth="1"/>
    <col min="21" max="21" width="2.1328125" bestFit="1" customWidth="1"/>
    <col min="22" max="22" width="8.1328125" bestFit="1" customWidth="1"/>
    <col min="23" max="23" width="2.1328125" bestFit="1" customWidth="1"/>
    <col min="24" max="24" width="18.40625" bestFit="1" customWidth="1"/>
    <col min="25" max="25" width="3.54296875" bestFit="1" customWidth="1"/>
    <col min="26" max="26" width="23.7265625" bestFit="1" customWidth="1"/>
    <col min="27" max="29" width="11.54296875" bestFit="1" customWidth="1"/>
  </cols>
  <sheetData>
    <row r="1" spans="1:11" x14ac:dyDescent="0.75">
      <c r="A1" s="55" t="s">
        <v>118</v>
      </c>
    </row>
    <row r="3" spans="1:11" x14ac:dyDescent="0.75">
      <c r="A3" t="s">
        <v>77</v>
      </c>
    </row>
    <row r="5" spans="1:11" x14ac:dyDescent="0.75">
      <c r="A5" s="45" t="s">
        <v>68</v>
      </c>
      <c r="B5" s="48">
        <v>1</v>
      </c>
      <c r="C5" s="48" t="s">
        <v>57</v>
      </c>
      <c r="D5" s="32" t="s">
        <v>70</v>
      </c>
      <c r="E5" s="32" t="s">
        <v>21</v>
      </c>
      <c r="F5" s="32" t="s">
        <v>20</v>
      </c>
      <c r="G5" s="32" t="s">
        <v>22</v>
      </c>
      <c r="H5" s="32" t="s">
        <v>16</v>
      </c>
      <c r="I5" s="32" t="s">
        <v>71</v>
      </c>
    </row>
    <row r="6" spans="1:11" x14ac:dyDescent="0.75">
      <c r="A6" s="45" t="s">
        <v>72</v>
      </c>
      <c r="B6" s="45" t="s">
        <v>73</v>
      </c>
      <c r="C6" s="32"/>
      <c r="D6" s="32"/>
      <c r="E6" s="32"/>
      <c r="F6" s="32"/>
      <c r="G6" s="32"/>
      <c r="H6" s="32"/>
      <c r="I6" s="32">
        <v>70</v>
      </c>
      <c r="K6">
        <v>22</v>
      </c>
    </row>
    <row r="7" spans="1:11" x14ac:dyDescent="0.75">
      <c r="A7" s="45" t="s">
        <v>72</v>
      </c>
      <c r="B7" s="45" t="s">
        <v>73</v>
      </c>
      <c r="C7" s="32">
        <v>301</v>
      </c>
      <c r="D7" s="32">
        <v>260</v>
      </c>
      <c r="E7" s="32">
        <v>241</v>
      </c>
      <c r="F7" s="32">
        <v>222</v>
      </c>
      <c r="G7" s="32">
        <v>189</v>
      </c>
      <c r="H7" s="32">
        <v>156</v>
      </c>
      <c r="I7" s="32">
        <v>80</v>
      </c>
      <c r="K7">
        <v>23</v>
      </c>
    </row>
    <row r="8" spans="1:11" x14ac:dyDescent="0.75">
      <c r="A8" s="45" t="s">
        <v>72</v>
      </c>
      <c r="B8" s="45" t="s">
        <v>73</v>
      </c>
      <c r="C8" s="32">
        <v>420</v>
      </c>
      <c r="D8" s="32">
        <v>376</v>
      </c>
      <c r="E8" s="32">
        <v>342</v>
      </c>
      <c r="F8" s="32">
        <v>308</v>
      </c>
      <c r="G8" s="32">
        <v>270.5</v>
      </c>
      <c r="H8" s="32">
        <v>233</v>
      </c>
      <c r="I8" s="32">
        <v>90</v>
      </c>
      <c r="K8">
        <v>24</v>
      </c>
    </row>
    <row r="9" spans="1:11" x14ac:dyDescent="0.75">
      <c r="A9" s="45" t="s">
        <v>72</v>
      </c>
      <c r="B9" s="45" t="s">
        <v>73</v>
      </c>
      <c r="C9" s="32">
        <v>595</v>
      </c>
      <c r="D9" s="32">
        <v>517</v>
      </c>
      <c r="E9" s="32">
        <v>482.5</v>
      </c>
      <c r="F9" s="32">
        <v>448</v>
      </c>
      <c r="G9" s="32">
        <v>393</v>
      </c>
      <c r="H9" s="32">
        <v>338</v>
      </c>
      <c r="I9" s="32">
        <v>100</v>
      </c>
      <c r="K9">
        <v>25</v>
      </c>
    </row>
    <row r="10" spans="1:11" x14ac:dyDescent="0.75">
      <c r="A10" s="45" t="s">
        <v>72</v>
      </c>
      <c r="B10" s="45" t="s">
        <v>73</v>
      </c>
      <c r="C10" s="32">
        <v>813</v>
      </c>
      <c r="D10" s="32">
        <v>706</v>
      </c>
      <c r="E10" s="32">
        <v>657</v>
      </c>
      <c r="F10" s="32">
        <v>608</v>
      </c>
      <c r="G10" s="32">
        <v>537.5</v>
      </c>
      <c r="H10" s="32">
        <v>467</v>
      </c>
      <c r="I10" s="32">
        <v>110</v>
      </c>
      <c r="K10">
        <v>26</v>
      </c>
    </row>
    <row r="11" spans="1:11" x14ac:dyDescent="0.75">
      <c r="A11" s="45" t="s">
        <v>72</v>
      </c>
      <c r="B11" s="45" t="s">
        <v>73</v>
      </c>
      <c r="C11" s="32">
        <v>1087</v>
      </c>
      <c r="D11" s="32">
        <v>910</v>
      </c>
      <c r="E11" s="32">
        <v>850</v>
      </c>
      <c r="F11" s="32">
        <v>790</v>
      </c>
      <c r="G11" s="32">
        <v>706.5</v>
      </c>
      <c r="H11" s="32">
        <v>623</v>
      </c>
      <c r="I11" s="32">
        <v>120</v>
      </c>
      <c r="K11">
        <v>27</v>
      </c>
    </row>
    <row r="12" spans="1:11" x14ac:dyDescent="0.75">
      <c r="A12" s="45" t="s">
        <v>72</v>
      </c>
      <c r="B12" s="45" t="s">
        <v>73</v>
      </c>
      <c r="C12" s="32">
        <v>1411</v>
      </c>
      <c r="D12" s="32">
        <v>1141</v>
      </c>
      <c r="E12" s="32">
        <v>1070</v>
      </c>
      <c r="F12" s="32">
        <v>999</v>
      </c>
      <c r="G12" s="32">
        <v>897</v>
      </c>
      <c r="H12" s="32">
        <v>795</v>
      </c>
      <c r="I12" s="32">
        <v>130</v>
      </c>
      <c r="K12">
        <v>28</v>
      </c>
    </row>
    <row r="13" spans="1:11" x14ac:dyDescent="0.75">
      <c r="A13" s="45" t="s">
        <v>72</v>
      </c>
      <c r="B13" s="45" t="s">
        <v>73</v>
      </c>
      <c r="C13" s="45"/>
      <c r="D13" s="32"/>
      <c r="E13" s="51"/>
      <c r="F13" s="32"/>
      <c r="G13" s="51"/>
      <c r="H13" s="32"/>
      <c r="I13" s="32">
        <v>140</v>
      </c>
      <c r="K13">
        <v>29</v>
      </c>
    </row>
    <row r="14" spans="1:11" x14ac:dyDescent="0.75">
      <c r="A14" s="45" t="s">
        <v>72</v>
      </c>
      <c r="B14" s="45" t="s">
        <v>73</v>
      </c>
      <c r="C14" s="45"/>
      <c r="D14" s="32"/>
      <c r="E14" s="51"/>
      <c r="F14" s="32"/>
      <c r="G14" s="51"/>
      <c r="H14" s="32"/>
      <c r="I14" s="32">
        <v>150</v>
      </c>
      <c r="K14">
        <v>30</v>
      </c>
    </row>
    <row r="18" spans="3:29" x14ac:dyDescent="0.75">
      <c r="C18">
        <v>3</v>
      </c>
      <c r="D18">
        <v>5</v>
      </c>
      <c r="E18">
        <v>7</v>
      </c>
      <c r="F18">
        <v>9</v>
      </c>
      <c r="G18">
        <v>11</v>
      </c>
      <c r="H18">
        <v>13</v>
      </c>
      <c r="L18" t="s">
        <v>98</v>
      </c>
    </row>
    <row r="19" spans="3:29" x14ac:dyDescent="0.75">
      <c r="L19">
        <v>0</v>
      </c>
    </row>
    <row r="20" spans="3:29" x14ac:dyDescent="0.75">
      <c r="L20" t="s">
        <v>88</v>
      </c>
    </row>
    <row r="21" spans="3:29" x14ac:dyDescent="0.75">
      <c r="L21" t="s">
        <v>99</v>
      </c>
    </row>
    <row r="22" spans="3:29" x14ac:dyDescent="0.75">
      <c r="L22" t="s">
        <v>68</v>
      </c>
      <c r="M22" s="7">
        <v>1</v>
      </c>
      <c r="N22" t="s">
        <v>100</v>
      </c>
      <c r="O22">
        <v>0</v>
      </c>
      <c r="P22" t="s">
        <v>101</v>
      </c>
      <c r="Q22">
        <v>0</v>
      </c>
      <c r="R22" t="s">
        <v>21</v>
      </c>
      <c r="S22">
        <v>0</v>
      </c>
      <c r="T22" t="s">
        <v>102</v>
      </c>
      <c r="U22">
        <v>0</v>
      </c>
      <c r="V22" t="s">
        <v>22</v>
      </c>
      <c r="W22">
        <v>0</v>
      </c>
      <c r="X22" t="s">
        <v>93</v>
      </c>
      <c r="Y22">
        <v>0</v>
      </c>
      <c r="Z22" t="s">
        <v>86</v>
      </c>
      <c r="AA22">
        <v>0</v>
      </c>
      <c r="AB22">
        <v>0</v>
      </c>
      <c r="AC22">
        <v>0</v>
      </c>
    </row>
    <row r="23" spans="3:29" x14ac:dyDescent="0.75">
      <c r="L23" t="s">
        <v>72</v>
      </c>
      <c r="M23" t="s">
        <v>73</v>
      </c>
      <c r="N23" s="56">
        <v>301</v>
      </c>
      <c r="O23" s="56"/>
      <c r="P23" s="56">
        <v>260</v>
      </c>
      <c r="Q23" s="56"/>
      <c r="R23" s="57">
        <v>241</v>
      </c>
      <c r="S23" s="56"/>
      <c r="T23" s="56">
        <v>222</v>
      </c>
      <c r="U23" s="56"/>
      <c r="V23" s="57">
        <v>189</v>
      </c>
      <c r="W23" s="56"/>
      <c r="X23" s="56">
        <v>156</v>
      </c>
      <c r="Y23" s="58"/>
      <c r="Z23" s="56">
        <v>80</v>
      </c>
      <c r="AA23">
        <v>0</v>
      </c>
      <c r="AB23">
        <v>0</v>
      </c>
      <c r="AC23">
        <v>0</v>
      </c>
    </row>
    <row r="24" spans="3:29" x14ac:dyDescent="0.75">
      <c r="L24" t="s">
        <v>72</v>
      </c>
      <c r="M24" t="s">
        <v>73</v>
      </c>
      <c r="N24" s="56">
        <v>420</v>
      </c>
      <c r="O24" s="56"/>
      <c r="P24" s="56">
        <v>376</v>
      </c>
      <c r="Q24" s="56"/>
      <c r="R24" s="57">
        <v>342</v>
      </c>
      <c r="S24" s="56"/>
      <c r="T24" s="59">
        <v>308</v>
      </c>
      <c r="U24" s="56"/>
      <c r="V24" s="57">
        <v>270.5</v>
      </c>
      <c r="W24" s="56"/>
      <c r="X24" s="56">
        <v>233</v>
      </c>
      <c r="Y24" s="58"/>
      <c r="Z24" s="56">
        <v>90</v>
      </c>
      <c r="AA24">
        <v>0</v>
      </c>
      <c r="AB24">
        <v>0</v>
      </c>
      <c r="AC24">
        <v>0</v>
      </c>
    </row>
    <row r="25" spans="3:29" x14ac:dyDescent="0.75">
      <c r="L25" t="s">
        <v>72</v>
      </c>
      <c r="M25" t="s">
        <v>73</v>
      </c>
      <c r="N25" s="57">
        <v>595</v>
      </c>
      <c r="O25" s="60"/>
      <c r="P25" s="56">
        <v>517</v>
      </c>
      <c r="Q25" s="59"/>
      <c r="R25" s="57">
        <v>482.5</v>
      </c>
      <c r="S25" s="59"/>
      <c r="T25" s="56">
        <v>448</v>
      </c>
      <c r="U25" s="59"/>
      <c r="V25" s="57">
        <v>393</v>
      </c>
      <c r="W25" s="59"/>
      <c r="X25" s="56">
        <v>338</v>
      </c>
      <c r="Y25" s="59"/>
      <c r="Z25" s="56">
        <v>100</v>
      </c>
      <c r="AA25">
        <v>0</v>
      </c>
      <c r="AB25">
        <v>0</v>
      </c>
      <c r="AC25">
        <v>0</v>
      </c>
    </row>
    <row r="26" spans="3:29" x14ac:dyDescent="0.75">
      <c r="L26" t="s">
        <v>72</v>
      </c>
      <c r="M26" s="7" t="s">
        <v>73</v>
      </c>
      <c r="N26" s="56">
        <v>813</v>
      </c>
      <c r="O26" s="56"/>
      <c r="P26" s="56">
        <v>706</v>
      </c>
      <c r="Q26" s="56"/>
      <c r="R26" s="57">
        <v>657</v>
      </c>
      <c r="S26" s="56"/>
      <c r="T26" s="57">
        <v>608</v>
      </c>
      <c r="U26" s="56"/>
      <c r="V26" s="57">
        <v>537.5</v>
      </c>
      <c r="W26" s="56"/>
      <c r="X26" s="57">
        <v>467</v>
      </c>
      <c r="Y26" s="58"/>
      <c r="Z26" s="56">
        <v>110</v>
      </c>
      <c r="AA26">
        <v>0</v>
      </c>
      <c r="AB26">
        <v>0</v>
      </c>
      <c r="AC26">
        <v>0</v>
      </c>
    </row>
    <row r="27" spans="3:29" x14ac:dyDescent="0.75">
      <c r="L27" t="s">
        <v>72</v>
      </c>
      <c r="M27" t="s">
        <v>73</v>
      </c>
      <c r="N27" s="56">
        <v>1087</v>
      </c>
      <c r="O27" s="57"/>
      <c r="P27" s="57">
        <v>910</v>
      </c>
      <c r="Q27" s="57"/>
      <c r="R27" s="57">
        <v>850</v>
      </c>
      <c r="S27" s="57"/>
      <c r="T27" s="56">
        <v>790</v>
      </c>
      <c r="U27" s="57"/>
      <c r="V27" s="57">
        <v>706.5</v>
      </c>
      <c r="W27" s="57"/>
      <c r="X27" s="56">
        <v>623</v>
      </c>
      <c r="Y27" s="57"/>
      <c r="Z27" s="56">
        <v>120</v>
      </c>
      <c r="AA27">
        <v>0</v>
      </c>
      <c r="AB27">
        <v>0</v>
      </c>
      <c r="AC27">
        <v>0</v>
      </c>
    </row>
    <row r="28" spans="3:29" x14ac:dyDescent="0.75">
      <c r="L28" t="s">
        <v>72</v>
      </c>
      <c r="M28" t="s">
        <v>73</v>
      </c>
      <c r="N28" s="56">
        <v>1411</v>
      </c>
      <c r="O28" s="56"/>
      <c r="P28" s="56">
        <v>1141</v>
      </c>
      <c r="Q28" s="56"/>
      <c r="R28" s="57">
        <v>1070</v>
      </c>
      <c r="S28" s="56"/>
      <c r="T28" s="56">
        <v>999</v>
      </c>
      <c r="U28" s="56"/>
      <c r="V28" s="57">
        <v>897</v>
      </c>
      <c r="W28" s="56"/>
      <c r="X28" s="56">
        <v>795</v>
      </c>
      <c r="Y28" s="58"/>
      <c r="Z28" s="56">
        <v>130</v>
      </c>
      <c r="AA28">
        <v>0</v>
      </c>
      <c r="AB28">
        <v>0</v>
      </c>
      <c r="AC28">
        <v>0</v>
      </c>
    </row>
    <row r="29" spans="3:29" x14ac:dyDescent="0.75">
      <c r="L29" t="s">
        <v>72</v>
      </c>
      <c r="M29" t="s">
        <v>73</v>
      </c>
      <c r="N29" s="54">
        <v>0</v>
      </c>
      <c r="O29" s="54">
        <v>0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>
        <v>0</v>
      </c>
      <c r="Z29">
        <v>0</v>
      </c>
      <c r="AA29">
        <v>0</v>
      </c>
      <c r="AB29">
        <v>0</v>
      </c>
      <c r="AC29">
        <v>0</v>
      </c>
    </row>
    <row r="30" spans="3:29" x14ac:dyDescent="0.75">
      <c r="L30">
        <v>0</v>
      </c>
      <c r="M30">
        <v>0</v>
      </c>
      <c r="N30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>
        <v>0</v>
      </c>
      <c r="AA30">
        <v>0</v>
      </c>
      <c r="AB30">
        <v>0</v>
      </c>
      <c r="AC30">
        <v>0</v>
      </c>
    </row>
    <row r="31" spans="3:29" x14ac:dyDescent="0.75"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 s="54">
        <v>0</v>
      </c>
      <c r="S31">
        <v>0</v>
      </c>
      <c r="T31">
        <v>0</v>
      </c>
      <c r="U31">
        <v>0</v>
      </c>
      <c r="V31" s="54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</row>
    <row r="32" spans="3:29" x14ac:dyDescent="0.75"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 s="54">
        <v>0</v>
      </c>
      <c r="S32">
        <v>0</v>
      </c>
      <c r="T32">
        <v>0</v>
      </c>
      <c r="U32">
        <v>0</v>
      </c>
      <c r="V32" s="54">
        <v>0</v>
      </c>
      <c r="W32">
        <v>0</v>
      </c>
      <c r="X32">
        <v>0</v>
      </c>
      <c r="Y32" s="7">
        <v>0</v>
      </c>
      <c r="Z32">
        <v>0</v>
      </c>
      <c r="AA32">
        <v>0</v>
      </c>
      <c r="AB32">
        <v>0</v>
      </c>
      <c r="AC32">
        <v>0</v>
      </c>
    </row>
    <row r="33" spans="12:29" x14ac:dyDescent="0.75"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 s="54">
        <v>0</v>
      </c>
      <c r="S33">
        <v>0</v>
      </c>
      <c r="T33">
        <v>0</v>
      </c>
      <c r="U33">
        <v>0</v>
      </c>
      <c r="V33" s="54">
        <v>0</v>
      </c>
      <c r="W33">
        <v>0</v>
      </c>
      <c r="X33">
        <v>0</v>
      </c>
      <c r="Y33">
        <v>0</v>
      </c>
      <c r="Z33">
        <v>0</v>
      </c>
      <c r="AA33" s="3">
        <v>0</v>
      </c>
      <c r="AB33">
        <v>0</v>
      </c>
      <c r="AC33" s="3">
        <v>0</v>
      </c>
    </row>
    <row r="34" spans="12:29" x14ac:dyDescent="0.75"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 s="54">
        <v>0</v>
      </c>
      <c r="S34">
        <v>0</v>
      </c>
      <c r="T34">
        <v>0</v>
      </c>
      <c r="U34">
        <v>0</v>
      </c>
      <c r="V34" s="54">
        <v>0</v>
      </c>
      <c r="W34">
        <v>0</v>
      </c>
      <c r="X34">
        <v>0</v>
      </c>
      <c r="Y34">
        <v>0</v>
      </c>
      <c r="Z34" s="54">
        <v>0</v>
      </c>
      <c r="AA34">
        <v>0</v>
      </c>
      <c r="AB34">
        <v>0</v>
      </c>
      <c r="AC34">
        <v>0</v>
      </c>
    </row>
    <row r="35" spans="12:29" x14ac:dyDescent="0.75"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 s="54">
        <v>0</v>
      </c>
      <c r="S35">
        <v>0</v>
      </c>
      <c r="T35">
        <v>0</v>
      </c>
      <c r="U35">
        <v>0</v>
      </c>
      <c r="V35" s="54">
        <v>0</v>
      </c>
      <c r="W35">
        <v>0</v>
      </c>
      <c r="X35">
        <v>0</v>
      </c>
      <c r="Y35">
        <v>0</v>
      </c>
      <c r="Z35">
        <v>0</v>
      </c>
      <c r="AA35" s="54">
        <v>0</v>
      </c>
      <c r="AB35">
        <v>0</v>
      </c>
      <c r="AC35" s="54">
        <v>0</v>
      </c>
    </row>
    <row r="36" spans="12:29" x14ac:dyDescent="0.75"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 s="54">
        <v>0</v>
      </c>
      <c r="S36">
        <v>0</v>
      </c>
      <c r="T36">
        <v>0</v>
      </c>
      <c r="U36">
        <v>0</v>
      </c>
      <c r="V36" s="54">
        <v>0</v>
      </c>
      <c r="W36">
        <v>0</v>
      </c>
      <c r="X36">
        <v>0</v>
      </c>
      <c r="Y36">
        <v>0</v>
      </c>
      <c r="Z36">
        <v>0</v>
      </c>
      <c r="AA36">
        <v>0</v>
      </c>
      <c r="AB36" s="54">
        <v>0</v>
      </c>
      <c r="AC36">
        <v>0</v>
      </c>
    </row>
    <row r="37" spans="12:29" x14ac:dyDescent="0.75"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 s="54">
        <v>0</v>
      </c>
      <c r="S37">
        <v>0</v>
      </c>
      <c r="T37">
        <v>0</v>
      </c>
      <c r="U37">
        <v>0</v>
      </c>
      <c r="V37" s="54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2:29" x14ac:dyDescent="0.75"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 s="54">
        <v>0</v>
      </c>
      <c r="S38">
        <v>0</v>
      </c>
      <c r="T38">
        <v>0</v>
      </c>
      <c r="U38">
        <v>0</v>
      </c>
      <c r="V38" s="54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2:29" x14ac:dyDescent="0.75"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 s="54">
        <v>0</v>
      </c>
      <c r="S39">
        <v>0</v>
      </c>
      <c r="T39">
        <v>0</v>
      </c>
      <c r="U39">
        <v>0</v>
      </c>
      <c r="V39" s="54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2:29" x14ac:dyDescent="0.75"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 s="54">
        <v>0</v>
      </c>
      <c r="S40">
        <v>0</v>
      </c>
      <c r="T40">
        <v>0</v>
      </c>
      <c r="U40">
        <v>0</v>
      </c>
      <c r="V40" s="54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</row>
    <row r="41" spans="12:29" x14ac:dyDescent="0.75"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 s="54">
        <v>0</v>
      </c>
      <c r="S41">
        <v>0</v>
      </c>
      <c r="T41">
        <v>0</v>
      </c>
      <c r="U41">
        <v>0</v>
      </c>
      <c r="V41" s="54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</row>
    <row r="42" spans="12:29" x14ac:dyDescent="0.75"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 s="54">
        <v>0</v>
      </c>
      <c r="S42">
        <v>0</v>
      </c>
      <c r="T42">
        <v>0</v>
      </c>
      <c r="U42">
        <v>0</v>
      </c>
      <c r="V42" s="54">
        <v>0</v>
      </c>
      <c r="W42">
        <v>0</v>
      </c>
      <c r="X42">
        <v>0</v>
      </c>
      <c r="Y42" s="7">
        <v>0</v>
      </c>
      <c r="Z42">
        <v>0</v>
      </c>
      <c r="AA42">
        <v>0</v>
      </c>
      <c r="AB42">
        <v>0</v>
      </c>
      <c r="AC42">
        <v>0</v>
      </c>
    </row>
    <row r="43" spans="12:29" x14ac:dyDescent="0.75"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 s="54">
        <v>0</v>
      </c>
      <c r="S43">
        <v>0</v>
      </c>
      <c r="T43">
        <v>0</v>
      </c>
      <c r="U43">
        <v>0</v>
      </c>
      <c r="V43" s="54">
        <v>0</v>
      </c>
      <c r="W43">
        <v>0</v>
      </c>
      <c r="X43">
        <v>0</v>
      </c>
      <c r="Y43">
        <v>0</v>
      </c>
      <c r="Z43">
        <v>0</v>
      </c>
      <c r="AA43" s="3">
        <v>0</v>
      </c>
      <c r="AB43">
        <v>0</v>
      </c>
      <c r="AC43" s="3">
        <v>0</v>
      </c>
    </row>
    <row r="44" spans="12:29" x14ac:dyDescent="0.75"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 s="54">
        <v>0</v>
      </c>
      <c r="S44">
        <v>0</v>
      </c>
      <c r="T44">
        <v>0</v>
      </c>
      <c r="U44">
        <v>0</v>
      </c>
      <c r="V44" s="54">
        <v>0</v>
      </c>
      <c r="W44">
        <v>0</v>
      </c>
      <c r="X44">
        <v>0</v>
      </c>
      <c r="Y44">
        <v>0</v>
      </c>
      <c r="Z44" s="54">
        <v>0</v>
      </c>
      <c r="AA44">
        <v>0</v>
      </c>
      <c r="AB44">
        <v>0</v>
      </c>
      <c r="AC44">
        <v>0</v>
      </c>
    </row>
    <row r="45" spans="12:29" x14ac:dyDescent="0.75"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 s="54">
        <v>0</v>
      </c>
      <c r="S45">
        <v>0</v>
      </c>
      <c r="T45">
        <v>0</v>
      </c>
      <c r="U45">
        <v>0</v>
      </c>
      <c r="V45" s="54">
        <v>0</v>
      </c>
      <c r="W45">
        <v>0</v>
      </c>
      <c r="X45">
        <v>0</v>
      </c>
      <c r="Y45">
        <v>0</v>
      </c>
      <c r="Z45">
        <v>0</v>
      </c>
      <c r="AA45" s="54">
        <v>0</v>
      </c>
      <c r="AB45">
        <v>0</v>
      </c>
      <c r="AC45" s="54">
        <v>0</v>
      </c>
    </row>
    <row r="46" spans="12:29" x14ac:dyDescent="0.75"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 s="54">
        <v>0</v>
      </c>
      <c r="S46">
        <v>0</v>
      </c>
      <c r="T46">
        <v>0</v>
      </c>
      <c r="U46">
        <v>0</v>
      </c>
      <c r="V46" s="54">
        <v>0</v>
      </c>
      <c r="W46">
        <v>0</v>
      </c>
      <c r="X46">
        <v>0</v>
      </c>
      <c r="Y46">
        <v>0</v>
      </c>
      <c r="Z46">
        <v>0</v>
      </c>
      <c r="AA46">
        <v>0</v>
      </c>
      <c r="AB46" s="54">
        <v>0</v>
      </c>
      <c r="AC46">
        <v>0</v>
      </c>
    </row>
    <row r="47" spans="12:29" x14ac:dyDescent="0.75"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 s="54">
        <v>0</v>
      </c>
      <c r="S47">
        <v>0</v>
      </c>
      <c r="T47">
        <v>0</v>
      </c>
      <c r="U47">
        <v>0</v>
      </c>
      <c r="V47" s="54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</row>
    <row r="48" spans="12:29" x14ac:dyDescent="0.75"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 s="54">
        <v>0</v>
      </c>
      <c r="S48">
        <v>0</v>
      </c>
      <c r="T48">
        <v>0</v>
      </c>
      <c r="U48">
        <v>0</v>
      </c>
      <c r="V48" s="54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</row>
    <row r="49" spans="12:29" x14ac:dyDescent="0.75"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 s="54">
        <v>0</v>
      </c>
      <c r="S49">
        <v>0</v>
      </c>
      <c r="T49">
        <v>0</v>
      </c>
      <c r="U49">
        <v>0</v>
      </c>
      <c r="V49" s="54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</row>
    <row r="50" spans="12:29" x14ac:dyDescent="0.75"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 s="54">
        <v>0</v>
      </c>
      <c r="S50">
        <v>0</v>
      </c>
      <c r="T50">
        <v>0</v>
      </c>
      <c r="U50">
        <v>0</v>
      </c>
      <c r="V50" s="54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</row>
    <row r="51" spans="12:29" x14ac:dyDescent="0.75"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 s="54">
        <v>0</v>
      </c>
      <c r="S51">
        <v>0</v>
      </c>
      <c r="T51">
        <v>0</v>
      </c>
      <c r="U51">
        <v>0</v>
      </c>
      <c r="V51" s="54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2:29" x14ac:dyDescent="0.75"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 s="54">
        <v>0</v>
      </c>
      <c r="S52">
        <v>0</v>
      </c>
      <c r="T52">
        <v>0</v>
      </c>
      <c r="U52">
        <v>0</v>
      </c>
      <c r="V52" s="54">
        <v>0</v>
      </c>
      <c r="W52">
        <v>0</v>
      </c>
      <c r="X52">
        <v>0</v>
      </c>
      <c r="Y52" s="7">
        <v>0</v>
      </c>
      <c r="Z52">
        <v>0</v>
      </c>
      <c r="AA52">
        <v>0</v>
      </c>
      <c r="AB52">
        <v>0</v>
      </c>
      <c r="AC52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C52"/>
  <sheetViews>
    <sheetView workbookViewId="0">
      <selection activeCell="G30" sqref="G30"/>
    </sheetView>
  </sheetViews>
  <sheetFormatPr baseColWidth="10" defaultColWidth="11.40625" defaultRowHeight="14.75" x14ac:dyDescent="0.75"/>
  <cols>
    <col min="1" max="1" width="22.54296875" customWidth="1"/>
    <col min="2" max="2" width="11.40625" customWidth="1"/>
    <col min="3" max="3" width="13" customWidth="1"/>
    <col min="5" max="5" width="13.26953125" customWidth="1"/>
    <col min="6" max="6" width="11.40625" customWidth="1"/>
    <col min="12" max="12" width="19.1328125" customWidth="1"/>
    <col min="13" max="13" width="9.40625" bestFit="1" customWidth="1"/>
    <col min="14" max="14" width="17.7265625" bestFit="1" customWidth="1"/>
    <col min="15" max="15" width="2" bestFit="1" customWidth="1"/>
    <col min="16" max="16" width="16.7265625" bestFit="1" customWidth="1"/>
    <col min="17" max="17" width="2" bestFit="1" customWidth="1"/>
    <col min="18" max="18" width="7" bestFit="1" customWidth="1"/>
    <col min="19" max="19" width="2" bestFit="1" customWidth="1"/>
    <col min="20" max="20" width="17.7265625" bestFit="1" customWidth="1"/>
    <col min="21" max="21" width="2" bestFit="1" customWidth="1"/>
    <col min="22" max="22" width="8" bestFit="1" customWidth="1"/>
    <col min="23" max="23" width="2" bestFit="1" customWidth="1"/>
    <col min="24" max="24" width="18.26953125" bestFit="1" customWidth="1"/>
    <col min="25" max="25" width="2" bestFit="1" customWidth="1"/>
    <col min="26" max="26" width="23.54296875" bestFit="1" customWidth="1"/>
  </cols>
  <sheetData>
    <row r="1" spans="1:11" x14ac:dyDescent="0.75">
      <c r="A1" s="55" t="s">
        <v>118</v>
      </c>
    </row>
    <row r="3" spans="1:11" x14ac:dyDescent="0.75">
      <c r="A3" t="s">
        <v>78</v>
      </c>
    </row>
    <row r="5" spans="1:11" x14ac:dyDescent="0.75">
      <c r="A5" s="45" t="s">
        <v>68</v>
      </c>
      <c r="B5" s="48">
        <v>1</v>
      </c>
      <c r="C5" s="48" t="s">
        <v>57</v>
      </c>
      <c r="D5" s="32" t="s">
        <v>70</v>
      </c>
      <c r="E5" s="32" t="s">
        <v>21</v>
      </c>
      <c r="F5" s="32" t="s">
        <v>20</v>
      </c>
      <c r="G5" s="32" t="s">
        <v>22</v>
      </c>
      <c r="H5" s="32" t="s">
        <v>16</v>
      </c>
      <c r="I5" s="32" t="s">
        <v>71</v>
      </c>
    </row>
    <row r="6" spans="1:11" x14ac:dyDescent="0.75">
      <c r="A6" s="45" t="s">
        <v>72</v>
      </c>
      <c r="B6" s="45" t="s">
        <v>73</v>
      </c>
      <c r="C6" s="32"/>
      <c r="D6" s="32"/>
      <c r="E6" s="32"/>
      <c r="F6" s="32"/>
      <c r="G6" s="32"/>
      <c r="H6" s="32"/>
      <c r="I6" s="32">
        <v>70</v>
      </c>
      <c r="K6">
        <v>36</v>
      </c>
    </row>
    <row r="7" spans="1:11" x14ac:dyDescent="0.75">
      <c r="A7" s="45" t="s">
        <v>72</v>
      </c>
      <c r="B7" s="45" t="s">
        <v>73</v>
      </c>
      <c r="C7" s="32">
        <v>464</v>
      </c>
      <c r="D7" s="32">
        <v>410</v>
      </c>
      <c r="E7" s="32">
        <v>384.5</v>
      </c>
      <c r="F7" s="32">
        <v>359</v>
      </c>
      <c r="G7" s="32">
        <v>336</v>
      </c>
      <c r="H7" s="32">
        <v>313</v>
      </c>
      <c r="I7" s="32">
        <v>80</v>
      </c>
      <c r="K7">
        <v>37</v>
      </c>
    </row>
    <row r="8" spans="1:11" x14ac:dyDescent="0.75">
      <c r="A8" s="45" t="s">
        <v>72</v>
      </c>
      <c r="B8" s="45" t="s">
        <v>73</v>
      </c>
      <c r="C8" s="32">
        <v>595.85</v>
      </c>
      <c r="D8" s="32">
        <v>500.65</v>
      </c>
      <c r="E8" s="32">
        <v>474.72500000000002</v>
      </c>
      <c r="F8" s="32">
        <v>448.8</v>
      </c>
      <c r="G8" s="32">
        <v>406.72500000000002</v>
      </c>
      <c r="H8" s="32">
        <v>364.65</v>
      </c>
      <c r="I8" s="32">
        <v>90</v>
      </c>
      <c r="K8">
        <v>38</v>
      </c>
    </row>
    <row r="9" spans="1:11" x14ac:dyDescent="0.75">
      <c r="A9" s="45" t="s">
        <v>72</v>
      </c>
      <c r="B9" s="45" t="s">
        <v>73</v>
      </c>
      <c r="C9" s="32">
        <v>865.3</v>
      </c>
      <c r="D9" s="32">
        <v>736.1</v>
      </c>
      <c r="E9" s="32">
        <v>693.17499999999995</v>
      </c>
      <c r="F9" s="32">
        <v>650.25</v>
      </c>
      <c r="G9" s="32">
        <v>593.72499999999991</v>
      </c>
      <c r="H9" s="32">
        <v>537.19999999999993</v>
      </c>
      <c r="I9" s="32">
        <v>100</v>
      </c>
      <c r="K9">
        <v>39</v>
      </c>
    </row>
    <row r="10" spans="1:11" x14ac:dyDescent="0.75">
      <c r="A10" s="45" t="s">
        <v>72</v>
      </c>
      <c r="B10" s="45" t="s">
        <v>73</v>
      </c>
      <c r="C10" s="32">
        <v>1179.8</v>
      </c>
      <c r="D10" s="32">
        <v>984.3</v>
      </c>
      <c r="E10" s="32">
        <v>951.15</v>
      </c>
      <c r="F10" s="32">
        <v>918</v>
      </c>
      <c r="G10" s="32">
        <v>827.47499999999991</v>
      </c>
      <c r="H10" s="32">
        <v>736.94999999999993</v>
      </c>
      <c r="I10" s="32">
        <v>110</v>
      </c>
      <c r="K10">
        <v>40</v>
      </c>
    </row>
    <row r="11" spans="1:11" x14ac:dyDescent="0.75">
      <c r="A11" s="45" t="s">
        <v>72</v>
      </c>
      <c r="B11" s="45" t="s">
        <v>73</v>
      </c>
      <c r="C11" s="32">
        <v>1549.55</v>
      </c>
      <c r="D11" s="32">
        <v>1313.25</v>
      </c>
      <c r="E11" s="32">
        <v>1275</v>
      </c>
      <c r="F11" s="32">
        <v>1236.75</v>
      </c>
      <c r="G11" s="32">
        <v>1106.2750000000001</v>
      </c>
      <c r="H11" s="32">
        <v>975.8</v>
      </c>
      <c r="I11" s="32">
        <v>120</v>
      </c>
      <c r="K11">
        <v>41</v>
      </c>
    </row>
    <row r="12" spans="1:11" x14ac:dyDescent="0.75">
      <c r="A12" s="45" t="s">
        <v>72</v>
      </c>
      <c r="B12" s="45" t="s">
        <v>73</v>
      </c>
      <c r="C12" s="32">
        <v>1997.5</v>
      </c>
      <c r="D12" s="32">
        <v>1701.7</v>
      </c>
      <c r="E12" s="32">
        <v>1612.875</v>
      </c>
      <c r="F12" s="32">
        <v>1524.05</v>
      </c>
      <c r="G12" s="32">
        <v>1378.6999999999998</v>
      </c>
      <c r="H12" s="32">
        <v>1233.3499999999999</v>
      </c>
      <c r="I12" s="32">
        <v>130</v>
      </c>
      <c r="K12">
        <v>42</v>
      </c>
    </row>
    <row r="13" spans="1:11" x14ac:dyDescent="0.75">
      <c r="A13" s="45" t="s">
        <v>72</v>
      </c>
      <c r="B13" s="45" t="s">
        <v>73</v>
      </c>
      <c r="C13" s="45"/>
      <c r="D13" s="32"/>
      <c r="E13" s="32"/>
      <c r="F13" s="32"/>
      <c r="G13" s="51"/>
      <c r="I13" s="32">
        <v>140</v>
      </c>
      <c r="K13">
        <v>43</v>
      </c>
    </row>
    <row r="14" spans="1:11" x14ac:dyDescent="0.75">
      <c r="A14" s="45" t="s">
        <v>72</v>
      </c>
      <c r="B14" s="45" t="s">
        <v>73</v>
      </c>
      <c r="C14" s="45"/>
      <c r="D14" s="32"/>
      <c r="E14" s="51"/>
      <c r="F14" s="32"/>
      <c r="G14" s="51"/>
      <c r="H14" s="32"/>
      <c r="I14" s="32">
        <v>150</v>
      </c>
      <c r="K14">
        <v>44</v>
      </c>
    </row>
    <row r="18" spans="3:29" x14ac:dyDescent="0.75">
      <c r="C18">
        <v>3</v>
      </c>
      <c r="D18">
        <v>5</v>
      </c>
      <c r="E18">
        <v>7</v>
      </c>
      <c r="F18">
        <v>9</v>
      </c>
      <c r="G18">
        <v>11</v>
      </c>
      <c r="H18">
        <v>13</v>
      </c>
      <c r="L18" t="s">
        <v>87</v>
      </c>
    </row>
    <row r="19" spans="3:29" x14ac:dyDescent="0.75">
      <c r="L19">
        <v>0</v>
      </c>
    </row>
    <row r="20" spans="3:29" x14ac:dyDescent="0.75">
      <c r="L20">
        <v>0</v>
      </c>
    </row>
    <row r="21" spans="3:29" x14ac:dyDescent="0.75">
      <c r="L21">
        <v>0</v>
      </c>
    </row>
    <row r="22" spans="3:29" x14ac:dyDescent="0.75">
      <c r="L22" t="s">
        <v>88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</row>
    <row r="23" spans="3:29" x14ac:dyDescent="0.75">
      <c r="L23" t="s">
        <v>67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</row>
    <row r="24" spans="3:29" x14ac:dyDescent="0.75">
      <c r="L24" t="s">
        <v>68</v>
      </c>
      <c r="M24" s="7">
        <v>1</v>
      </c>
      <c r="N24" t="s">
        <v>94</v>
      </c>
      <c r="O24">
        <v>0</v>
      </c>
      <c r="P24" t="s">
        <v>95</v>
      </c>
      <c r="Q24">
        <v>0</v>
      </c>
      <c r="R24" t="s">
        <v>21</v>
      </c>
      <c r="S24">
        <v>0</v>
      </c>
      <c r="T24" t="s">
        <v>96</v>
      </c>
      <c r="U24">
        <v>0</v>
      </c>
      <c r="V24" t="s">
        <v>22</v>
      </c>
      <c r="W24">
        <v>0</v>
      </c>
      <c r="X24" t="s">
        <v>97</v>
      </c>
      <c r="Y24">
        <v>0</v>
      </c>
      <c r="Z24" t="s">
        <v>86</v>
      </c>
      <c r="AA24">
        <v>0</v>
      </c>
      <c r="AB24">
        <v>0</v>
      </c>
      <c r="AC24">
        <v>0</v>
      </c>
    </row>
    <row r="25" spans="3:29" x14ac:dyDescent="0.75">
      <c r="R25" s="54"/>
      <c r="V25" s="54"/>
    </row>
    <row r="26" spans="3:29" x14ac:dyDescent="0.75">
      <c r="M26" s="7"/>
      <c r="R26" s="54"/>
      <c r="V26" s="54"/>
    </row>
    <row r="27" spans="3:29" x14ac:dyDescent="0.75">
      <c r="O27" s="3"/>
      <c r="Q27" s="3"/>
      <c r="R27" s="54"/>
      <c r="S27" s="3"/>
      <c r="T27" s="3"/>
      <c r="U27" s="3"/>
      <c r="V27" s="54"/>
      <c r="W27" s="3"/>
      <c r="Y27" s="3"/>
    </row>
    <row r="28" spans="3:29" x14ac:dyDescent="0.75">
      <c r="N28" s="54"/>
      <c r="O28" s="3"/>
      <c r="Q28" s="3"/>
      <c r="R28" s="54"/>
      <c r="S28" s="3"/>
      <c r="T28" s="3"/>
      <c r="U28" s="3"/>
      <c r="V28" s="54"/>
      <c r="W28" s="3"/>
      <c r="X28" s="54"/>
      <c r="Y28" s="3"/>
    </row>
    <row r="29" spans="3:29" x14ac:dyDescent="0.75">
      <c r="N29" s="54"/>
      <c r="O29" s="54"/>
      <c r="P29" s="54"/>
      <c r="Q29" s="54"/>
      <c r="R29" s="54"/>
      <c r="S29" s="54"/>
      <c r="U29" s="54"/>
      <c r="V29" s="54"/>
      <c r="W29" s="54"/>
      <c r="Y29" s="54"/>
    </row>
    <row r="30" spans="3:29" x14ac:dyDescent="0.75"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</row>
    <row r="31" spans="3:29" x14ac:dyDescent="0.75"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 s="54">
        <v>0</v>
      </c>
      <c r="S31">
        <v>0</v>
      </c>
      <c r="T31">
        <v>0</v>
      </c>
      <c r="U31">
        <v>0</v>
      </c>
      <c r="V31" s="54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</row>
    <row r="32" spans="3:29" x14ac:dyDescent="0.75"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 s="54">
        <v>0</v>
      </c>
      <c r="S32">
        <v>0</v>
      </c>
      <c r="T32">
        <v>0</v>
      </c>
      <c r="U32">
        <v>0</v>
      </c>
      <c r="V32" s="54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</row>
    <row r="33" spans="12:29" x14ac:dyDescent="0.75">
      <c r="L33">
        <v>0</v>
      </c>
      <c r="M33">
        <v>0</v>
      </c>
      <c r="N33" s="54">
        <v>0</v>
      </c>
      <c r="O33">
        <v>0</v>
      </c>
      <c r="P33">
        <v>0</v>
      </c>
      <c r="Q33">
        <v>0</v>
      </c>
      <c r="R33" s="54">
        <v>0</v>
      </c>
      <c r="S33">
        <v>0</v>
      </c>
      <c r="T33" s="54">
        <v>0</v>
      </c>
      <c r="U33">
        <v>0</v>
      </c>
      <c r="V33" s="54">
        <v>0</v>
      </c>
      <c r="W33">
        <v>0</v>
      </c>
      <c r="X33" s="54">
        <v>0</v>
      </c>
      <c r="Y33">
        <v>0</v>
      </c>
      <c r="Z33">
        <v>0</v>
      </c>
      <c r="AA33">
        <v>0</v>
      </c>
      <c r="AB33">
        <v>0</v>
      </c>
      <c r="AC33">
        <v>0</v>
      </c>
    </row>
    <row r="34" spans="12:29" x14ac:dyDescent="0.75">
      <c r="L34" t="s">
        <v>81</v>
      </c>
      <c r="M34">
        <v>0</v>
      </c>
      <c r="N34">
        <v>0</v>
      </c>
      <c r="O34" s="54">
        <v>0</v>
      </c>
      <c r="P34" s="54">
        <v>0</v>
      </c>
      <c r="Q34" s="54">
        <v>0</v>
      </c>
      <c r="R34" s="54">
        <v>0</v>
      </c>
      <c r="S34" s="54">
        <v>0</v>
      </c>
      <c r="T34">
        <v>0</v>
      </c>
      <c r="U34" s="54">
        <v>0</v>
      </c>
      <c r="V34" s="54">
        <v>0</v>
      </c>
      <c r="W34" s="54">
        <v>0</v>
      </c>
      <c r="X34">
        <v>0</v>
      </c>
      <c r="Y34" s="54">
        <v>0</v>
      </c>
      <c r="Z34">
        <v>0</v>
      </c>
      <c r="AA34">
        <v>0</v>
      </c>
      <c r="AB34">
        <v>0</v>
      </c>
      <c r="AC34">
        <v>0</v>
      </c>
    </row>
    <row r="35" spans="12:29" x14ac:dyDescent="0.75">
      <c r="L35" t="s">
        <v>67</v>
      </c>
      <c r="M35">
        <v>0</v>
      </c>
      <c r="N35">
        <v>0</v>
      </c>
      <c r="O35">
        <v>0</v>
      </c>
      <c r="P35">
        <v>0</v>
      </c>
      <c r="Q35">
        <v>0</v>
      </c>
      <c r="R35" s="54">
        <v>0</v>
      </c>
      <c r="S35">
        <v>0</v>
      </c>
      <c r="T35">
        <v>0</v>
      </c>
      <c r="U35">
        <v>0</v>
      </c>
      <c r="V35" s="54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</row>
    <row r="36" spans="12:29" x14ac:dyDescent="0.75">
      <c r="L36" t="s">
        <v>68</v>
      </c>
      <c r="M36" s="7">
        <v>1</v>
      </c>
      <c r="N36" t="s">
        <v>94</v>
      </c>
      <c r="O36">
        <v>0</v>
      </c>
      <c r="P36" t="s">
        <v>95</v>
      </c>
      <c r="Q36">
        <v>0</v>
      </c>
      <c r="R36" s="54" t="s">
        <v>21</v>
      </c>
      <c r="S36">
        <v>0</v>
      </c>
      <c r="T36" t="s">
        <v>96</v>
      </c>
      <c r="U36">
        <v>0</v>
      </c>
      <c r="V36" s="54" t="s">
        <v>22</v>
      </c>
      <c r="W36">
        <v>0</v>
      </c>
      <c r="X36" t="s">
        <v>97</v>
      </c>
      <c r="Y36">
        <v>0</v>
      </c>
      <c r="Z36" t="s">
        <v>86</v>
      </c>
      <c r="AA36">
        <v>0</v>
      </c>
      <c r="AB36">
        <v>0</v>
      </c>
      <c r="AC36">
        <v>0</v>
      </c>
    </row>
    <row r="37" spans="12:29" x14ac:dyDescent="0.75">
      <c r="L37" t="s">
        <v>72</v>
      </c>
      <c r="M37" t="s">
        <v>73</v>
      </c>
      <c r="N37" s="46">
        <v>464</v>
      </c>
      <c r="O37" s="32"/>
      <c r="P37" s="32">
        <v>410</v>
      </c>
      <c r="Q37" s="32"/>
      <c r="R37" s="46">
        <v>384.5</v>
      </c>
      <c r="S37" s="32"/>
      <c r="T37" s="46">
        <v>359</v>
      </c>
      <c r="U37" s="32"/>
      <c r="V37" s="46">
        <v>336</v>
      </c>
      <c r="W37" s="32"/>
      <c r="X37" s="46">
        <v>313</v>
      </c>
      <c r="Y37" s="32"/>
      <c r="Z37" s="32">
        <v>80</v>
      </c>
      <c r="AA37">
        <v>0</v>
      </c>
      <c r="AB37">
        <v>0</v>
      </c>
      <c r="AC37">
        <v>0</v>
      </c>
    </row>
    <row r="38" spans="12:29" x14ac:dyDescent="0.75">
      <c r="L38" t="s">
        <v>72</v>
      </c>
      <c r="M38" t="s">
        <v>73</v>
      </c>
      <c r="N38" s="46">
        <v>595.85</v>
      </c>
      <c r="O38" s="32"/>
      <c r="P38" s="46">
        <v>500.65</v>
      </c>
      <c r="Q38" s="32"/>
      <c r="R38" s="46">
        <v>474.72500000000002</v>
      </c>
      <c r="S38" s="32"/>
      <c r="T38" s="46">
        <v>448.8</v>
      </c>
      <c r="U38" s="32"/>
      <c r="V38" s="46">
        <v>406.72500000000002</v>
      </c>
      <c r="W38" s="32"/>
      <c r="X38" s="46">
        <v>364.65</v>
      </c>
      <c r="Y38" s="32"/>
      <c r="Z38" s="32">
        <v>90</v>
      </c>
      <c r="AA38">
        <v>0</v>
      </c>
      <c r="AB38">
        <v>0</v>
      </c>
      <c r="AC38">
        <v>0</v>
      </c>
    </row>
    <row r="39" spans="12:29" x14ac:dyDescent="0.75">
      <c r="L39" t="s">
        <v>72</v>
      </c>
      <c r="M39" t="s">
        <v>73</v>
      </c>
      <c r="N39" s="46">
        <v>865.3</v>
      </c>
      <c r="O39" s="32"/>
      <c r="P39" s="46">
        <v>736.1</v>
      </c>
      <c r="Q39" s="32"/>
      <c r="R39" s="46">
        <v>693.17499999999995</v>
      </c>
      <c r="S39" s="32"/>
      <c r="T39" s="46">
        <v>650.25</v>
      </c>
      <c r="U39" s="32"/>
      <c r="V39" s="46">
        <v>593.72499999999991</v>
      </c>
      <c r="W39" s="32"/>
      <c r="X39" s="46">
        <v>537.19999999999993</v>
      </c>
      <c r="Y39" s="32"/>
      <c r="Z39" s="32">
        <v>100</v>
      </c>
      <c r="AA39">
        <v>0</v>
      </c>
      <c r="AB39">
        <v>0</v>
      </c>
      <c r="AC39">
        <v>0</v>
      </c>
    </row>
    <row r="40" spans="12:29" x14ac:dyDescent="0.75">
      <c r="L40" t="s">
        <v>72</v>
      </c>
      <c r="M40" t="s">
        <v>73</v>
      </c>
      <c r="N40" s="46">
        <v>1179.8</v>
      </c>
      <c r="O40" s="32"/>
      <c r="P40" s="46">
        <v>984.3</v>
      </c>
      <c r="Q40" s="32"/>
      <c r="R40" s="46">
        <v>951.15</v>
      </c>
      <c r="S40" s="32"/>
      <c r="T40" s="46">
        <v>918</v>
      </c>
      <c r="U40" s="32"/>
      <c r="V40" s="46">
        <v>827.47499999999991</v>
      </c>
      <c r="W40" s="32"/>
      <c r="X40" s="46">
        <v>736.94999999999993</v>
      </c>
      <c r="Y40" s="32"/>
      <c r="Z40" s="32">
        <v>110</v>
      </c>
      <c r="AA40">
        <v>0</v>
      </c>
      <c r="AB40">
        <v>0</v>
      </c>
      <c r="AC40">
        <v>0</v>
      </c>
    </row>
    <row r="41" spans="12:29" x14ac:dyDescent="0.75">
      <c r="L41" t="s">
        <v>72</v>
      </c>
      <c r="M41" t="s">
        <v>73</v>
      </c>
      <c r="N41" s="46">
        <v>1549.55</v>
      </c>
      <c r="O41" s="32"/>
      <c r="P41" s="46">
        <v>1313.25</v>
      </c>
      <c r="Q41" s="32"/>
      <c r="R41" s="46">
        <v>1275</v>
      </c>
      <c r="S41" s="32"/>
      <c r="T41" s="46">
        <v>1236.75</v>
      </c>
      <c r="U41" s="32"/>
      <c r="V41" s="46">
        <v>1106.2750000000001</v>
      </c>
      <c r="W41" s="32"/>
      <c r="X41" s="46">
        <v>975.8</v>
      </c>
      <c r="Y41" s="32"/>
      <c r="Z41" s="32">
        <v>120</v>
      </c>
      <c r="AA41">
        <v>0</v>
      </c>
      <c r="AB41">
        <v>0</v>
      </c>
      <c r="AC41">
        <v>0</v>
      </c>
    </row>
    <row r="42" spans="12:29" x14ac:dyDescent="0.75">
      <c r="L42" t="s">
        <v>72</v>
      </c>
      <c r="M42" t="s">
        <v>73</v>
      </c>
      <c r="N42" s="46">
        <v>1997.5</v>
      </c>
      <c r="O42" s="32"/>
      <c r="P42" s="46">
        <v>1701.7</v>
      </c>
      <c r="Q42" s="32"/>
      <c r="R42" s="46">
        <v>1612.875</v>
      </c>
      <c r="S42" s="32"/>
      <c r="T42" s="46">
        <v>1524.05</v>
      </c>
      <c r="U42" s="32"/>
      <c r="V42" s="46">
        <v>1378.6999999999998</v>
      </c>
      <c r="W42" s="32"/>
      <c r="X42" s="46">
        <v>1233.3499999999999</v>
      </c>
      <c r="Y42" s="32"/>
      <c r="Z42" s="32">
        <v>130</v>
      </c>
      <c r="AA42">
        <v>0</v>
      </c>
      <c r="AB42">
        <v>0</v>
      </c>
      <c r="AC42">
        <v>0</v>
      </c>
    </row>
    <row r="43" spans="12:29" x14ac:dyDescent="0.75">
      <c r="L43">
        <v>0</v>
      </c>
      <c r="M43">
        <v>0</v>
      </c>
      <c r="N43" s="54">
        <v>0</v>
      </c>
      <c r="O43">
        <v>0</v>
      </c>
      <c r="P43">
        <v>0</v>
      </c>
      <c r="Q43">
        <v>0</v>
      </c>
      <c r="R43" s="54">
        <v>0</v>
      </c>
      <c r="S43">
        <v>0</v>
      </c>
      <c r="T43" s="54">
        <v>0</v>
      </c>
      <c r="U43">
        <v>0</v>
      </c>
      <c r="V43" s="54">
        <v>0</v>
      </c>
      <c r="W43">
        <v>0</v>
      </c>
      <c r="X43" s="54">
        <v>0</v>
      </c>
      <c r="Y43">
        <v>0</v>
      </c>
      <c r="Z43">
        <v>0</v>
      </c>
      <c r="AA43">
        <v>0</v>
      </c>
      <c r="AB43">
        <v>0</v>
      </c>
      <c r="AC43">
        <v>0</v>
      </c>
    </row>
    <row r="44" spans="12:29" x14ac:dyDescent="0.75">
      <c r="L44">
        <v>0</v>
      </c>
      <c r="M44">
        <v>0</v>
      </c>
      <c r="N44">
        <v>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>
        <v>0</v>
      </c>
      <c r="U44" s="54">
        <v>0</v>
      </c>
      <c r="V44" s="54">
        <v>0</v>
      </c>
      <c r="W44" s="54">
        <v>0</v>
      </c>
      <c r="X44">
        <v>0</v>
      </c>
      <c r="Y44" s="54">
        <v>0</v>
      </c>
      <c r="Z44">
        <v>0</v>
      </c>
      <c r="AA44">
        <v>0</v>
      </c>
      <c r="AB44">
        <v>0</v>
      </c>
      <c r="AC44">
        <v>0</v>
      </c>
    </row>
    <row r="45" spans="12:29" x14ac:dyDescent="0.75"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 s="54">
        <v>0</v>
      </c>
      <c r="S45">
        <v>0</v>
      </c>
      <c r="T45">
        <v>0</v>
      </c>
      <c r="U45">
        <v>0</v>
      </c>
      <c r="V45" s="54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</row>
    <row r="46" spans="12:29" x14ac:dyDescent="0.75"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 s="54">
        <v>0</v>
      </c>
      <c r="S46">
        <v>0</v>
      </c>
      <c r="T46">
        <v>0</v>
      </c>
      <c r="U46">
        <v>0</v>
      </c>
      <c r="V46" s="54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</row>
    <row r="47" spans="12:29" x14ac:dyDescent="0.75"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 s="54">
        <v>0</v>
      </c>
      <c r="S47">
        <v>0</v>
      </c>
      <c r="T47">
        <v>0</v>
      </c>
      <c r="U47">
        <v>0</v>
      </c>
      <c r="V47" s="54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</row>
    <row r="48" spans="12:29" x14ac:dyDescent="0.75"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 s="54">
        <v>0</v>
      </c>
      <c r="S48">
        <v>0</v>
      </c>
      <c r="T48">
        <v>0</v>
      </c>
      <c r="U48">
        <v>0</v>
      </c>
      <c r="V48" s="54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</row>
    <row r="49" spans="12:29" x14ac:dyDescent="0.75"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 s="54">
        <v>0</v>
      </c>
      <c r="S49">
        <v>0</v>
      </c>
      <c r="T49">
        <v>0</v>
      </c>
      <c r="U49">
        <v>0</v>
      </c>
      <c r="V49" s="54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</row>
    <row r="50" spans="12:29" x14ac:dyDescent="0.75"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 s="54">
        <v>0</v>
      </c>
      <c r="S50">
        <v>0</v>
      </c>
      <c r="T50">
        <v>0</v>
      </c>
      <c r="U50">
        <v>0</v>
      </c>
      <c r="V50" s="54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</row>
    <row r="51" spans="12:29" x14ac:dyDescent="0.75">
      <c r="L51">
        <v>0</v>
      </c>
      <c r="M51" s="7">
        <v>0</v>
      </c>
      <c r="N51">
        <v>0</v>
      </c>
      <c r="O51">
        <v>0</v>
      </c>
      <c r="P51">
        <v>0</v>
      </c>
      <c r="Q51">
        <v>0</v>
      </c>
      <c r="R51" s="54">
        <v>0</v>
      </c>
      <c r="S51">
        <v>0</v>
      </c>
      <c r="T51">
        <v>0</v>
      </c>
      <c r="U51">
        <v>0</v>
      </c>
      <c r="V51" s="54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2:29" x14ac:dyDescent="0.75">
      <c r="L52">
        <v>0</v>
      </c>
      <c r="M52">
        <v>0</v>
      </c>
      <c r="N52">
        <v>0</v>
      </c>
      <c r="O52" s="3">
        <v>0</v>
      </c>
      <c r="P52">
        <v>0</v>
      </c>
      <c r="Q52" s="3">
        <v>0</v>
      </c>
      <c r="R52" s="54">
        <v>0</v>
      </c>
      <c r="S52" s="3">
        <v>0</v>
      </c>
      <c r="T52">
        <v>0</v>
      </c>
      <c r="U52" s="3">
        <v>0</v>
      </c>
      <c r="V52" s="54">
        <v>0</v>
      </c>
      <c r="W52" s="3">
        <v>0</v>
      </c>
      <c r="X52">
        <v>0</v>
      </c>
      <c r="Y52" s="3">
        <v>0</v>
      </c>
      <c r="Z52">
        <v>0</v>
      </c>
      <c r="AA52">
        <v>0</v>
      </c>
      <c r="AB52">
        <v>0</v>
      </c>
      <c r="AC52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72"/>
  <sheetViews>
    <sheetView workbookViewId="0">
      <selection activeCell="D19" sqref="D19:F19"/>
    </sheetView>
  </sheetViews>
  <sheetFormatPr baseColWidth="10" defaultColWidth="11.40625" defaultRowHeight="14.75" x14ac:dyDescent="0.75"/>
  <cols>
    <col min="1" max="1" width="3.86328125" style="91" customWidth="1"/>
    <col min="2" max="2" width="11.40625" style="91"/>
    <col min="3" max="3" width="18.54296875" style="91" customWidth="1"/>
    <col min="4" max="4" width="12.40625" style="91" customWidth="1"/>
    <col min="5" max="5" width="15" style="91" bestFit="1" customWidth="1"/>
    <col min="6" max="6" width="16.7265625" style="91" customWidth="1"/>
    <col min="7" max="7" width="13.86328125" style="91" customWidth="1"/>
    <col min="8" max="8" width="39.1328125" style="91" customWidth="1"/>
    <col min="9" max="9" width="14.40625" style="91" customWidth="1"/>
    <col min="10" max="10" width="17.40625" style="91" customWidth="1"/>
    <col min="11" max="11" width="11.40625" style="91"/>
    <col min="12" max="12" width="16" style="91" customWidth="1"/>
    <col min="13" max="19" width="11.40625" style="91"/>
  </cols>
  <sheetData>
    <row r="2" spans="1:19" ht="45" customHeight="1" x14ac:dyDescent="0.75">
      <c r="B2" s="132" t="s">
        <v>120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91" t="s">
        <v>116</v>
      </c>
    </row>
    <row r="3" spans="1:19" s="64" customFormat="1" ht="15.5" thickBot="1" x14ac:dyDescent="0.9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</row>
    <row r="5" spans="1:19" x14ac:dyDescent="0.75">
      <c r="B5" s="92" t="s">
        <v>0</v>
      </c>
    </row>
    <row r="7" spans="1:19" ht="29.5" x14ac:dyDescent="0.75">
      <c r="B7" s="26" t="s">
        <v>29</v>
      </c>
      <c r="C7" s="23" t="s">
        <v>1</v>
      </c>
      <c r="D7" s="24" t="s">
        <v>23</v>
      </c>
      <c r="E7" s="17" t="s">
        <v>114</v>
      </c>
      <c r="F7" s="17" t="s">
        <v>115</v>
      </c>
      <c r="G7" s="17" t="s">
        <v>2</v>
      </c>
    </row>
    <row r="8" spans="1:19" x14ac:dyDescent="0.75">
      <c r="B8" s="19" t="s">
        <v>4</v>
      </c>
      <c r="C8" s="94" t="str">
        <f>Berechnungen_Störfl!C8</f>
        <v/>
      </c>
      <c r="D8" s="94" t="str">
        <f>Berechnungen_Störfl!D8</f>
        <v/>
      </c>
      <c r="E8" s="94" t="str">
        <f>Berechnungen_Störfl!E8</f>
        <v/>
      </c>
      <c r="F8" s="95" t="str">
        <f>Berechnungen_Störfl!F8</f>
        <v/>
      </c>
      <c r="G8" s="96" t="str">
        <f>Berechnungen_Störfl!G8</f>
        <v/>
      </c>
    </row>
    <row r="9" spans="1:19" x14ac:dyDescent="0.75">
      <c r="B9" s="19" t="s">
        <v>5</v>
      </c>
      <c r="C9" s="94" t="str">
        <f>Berechnungen_Störfl!C9</f>
        <v/>
      </c>
      <c r="D9" s="94" t="str">
        <f>Berechnungen_Störfl!D9</f>
        <v/>
      </c>
      <c r="E9" s="94" t="str">
        <f>Berechnungen_Störfl!E9</f>
        <v/>
      </c>
      <c r="F9" s="95" t="str">
        <f>Berechnungen_Störfl!F9</f>
        <v/>
      </c>
      <c r="G9" s="96" t="str">
        <f>Berechnungen_Störfl!G9</f>
        <v/>
      </c>
    </row>
    <row r="10" spans="1:19" x14ac:dyDescent="0.75">
      <c r="B10" s="19" t="s">
        <v>6</v>
      </c>
      <c r="C10" s="94" t="str">
        <f>Berechnungen_Störfl!C10</f>
        <v/>
      </c>
      <c r="D10" s="94" t="str">
        <f>Berechnungen_Störfl!D10</f>
        <v/>
      </c>
      <c r="E10" s="94" t="str">
        <f>Berechnungen_Störfl!E10</f>
        <v/>
      </c>
      <c r="F10" s="95" t="str">
        <f>Berechnungen_Störfl!F10</f>
        <v/>
      </c>
      <c r="G10" s="96" t="str">
        <f>Berechnungen_Störfl!G10</f>
        <v/>
      </c>
    </row>
    <row r="11" spans="1:19" x14ac:dyDescent="0.75">
      <c r="B11" s="19" t="s">
        <v>7</v>
      </c>
      <c r="C11" s="94" t="str">
        <f>Berechnungen_Störfl!C11</f>
        <v/>
      </c>
      <c r="D11" s="94" t="str">
        <f>Berechnungen_Störfl!D11</f>
        <v/>
      </c>
      <c r="E11" s="94" t="str">
        <f>Berechnungen_Störfl!E11</f>
        <v/>
      </c>
      <c r="F11" s="95" t="str">
        <f>Berechnungen_Störfl!F11</f>
        <v/>
      </c>
      <c r="G11" s="96" t="str">
        <f>Berechnungen_Störfl!G11</f>
        <v/>
      </c>
    </row>
    <row r="12" spans="1:19" x14ac:dyDescent="0.75">
      <c r="B12" s="19" t="s">
        <v>8</v>
      </c>
      <c r="C12" s="94" t="str">
        <f>Berechnungen_Störfl!C12</f>
        <v/>
      </c>
      <c r="D12" s="94" t="str">
        <f>Berechnungen_Störfl!D12</f>
        <v/>
      </c>
      <c r="E12" s="94" t="str">
        <f>Berechnungen_Störfl!E12</f>
        <v/>
      </c>
      <c r="F12" s="95" t="str">
        <f>Berechnungen_Störfl!F12</f>
        <v/>
      </c>
      <c r="G12" s="96" t="str">
        <f>Berechnungen_Störfl!G12</f>
        <v/>
      </c>
    </row>
    <row r="13" spans="1:19" x14ac:dyDescent="0.75">
      <c r="B13" s="18" t="s">
        <v>3</v>
      </c>
      <c r="C13" s="97" t="str">
        <f>Berechnungen_Störfl!C13</f>
        <v>-</v>
      </c>
      <c r="D13" s="97" t="str">
        <f>Berechnungen_Störfl!D13</f>
        <v>-</v>
      </c>
      <c r="E13" s="97" t="str">
        <f>Berechnungen_Störfl!E13</f>
        <v>-</v>
      </c>
      <c r="F13" s="98">
        <f>Berechnungen_Störfl!F13</f>
        <v>0</v>
      </c>
      <c r="G13" s="99">
        <f>Berechnungen_Störfl!G13</f>
        <v>0</v>
      </c>
    </row>
    <row r="17" spans="1:19" s="64" customFormat="1" ht="15.5" thickBot="1" x14ac:dyDescent="0.9">
      <c r="A17" s="93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</row>
    <row r="19" spans="1:19" x14ac:dyDescent="0.75">
      <c r="B19" s="92" t="s">
        <v>4</v>
      </c>
      <c r="C19" s="18" t="s">
        <v>9</v>
      </c>
      <c r="D19" s="128"/>
      <c r="E19" s="129"/>
      <c r="F19" s="130"/>
      <c r="G19" s="100"/>
      <c r="H19" s="100"/>
      <c r="I19" s="100"/>
    </row>
    <row r="20" spans="1:19" x14ac:dyDescent="0.75">
      <c r="K20" s="91" t="s">
        <v>107</v>
      </c>
    </row>
    <row r="21" spans="1:19" x14ac:dyDescent="0.75">
      <c r="C21" s="18" t="s">
        <v>10</v>
      </c>
      <c r="D21" s="88"/>
      <c r="E21" s="100" t="str">
        <f>Berechnungen_Störfl!Q22</f>
        <v/>
      </c>
      <c r="H21" s="131" t="s">
        <v>17</v>
      </c>
      <c r="I21" s="131"/>
      <c r="K21" s="101" t="s">
        <v>11</v>
      </c>
      <c r="L21" s="102" t="s">
        <v>12</v>
      </c>
    </row>
    <row r="22" spans="1:19" x14ac:dyDescent="0.75">
      <c r="F22" s="103"/>
      <c r="G22" s="103"/>
      <c r="H22" s="104" t="s">
        <v>18</v>
      </c>
      <c r="I22" s="96">
        <f>Berechnungen_Störfl!O22</f>
        <v>0</v>
      </c>
      <c r="K22" s="105">
        <v>0.1</v>
      </c>
      <c r="L22" s="106">
        <v>0.1</v>
      </c>
    </row>
    <row r="23" spans="1:19" x14ac:dyDescent="0.75">
      <c r="C23" s="107" t="s">
        <v>23</v>
      </c>
      <c r="D23" s="108" t="s">
        <v>14</v>
      </c>
      <c r="E23" s="109" t="s">
        <v>15</v>
      </c>
      <c r="F23" s="110" t="s">
        <v>12</v>
      </c>
      <c r="H23" s="104" t="s">
        <v>19</v>
      </c>
      <c r="I23" s="99">
        <f>Berechnungen_Störfl!P22</f>
        <v>0</v>
      </c>
      <c r="K23" s="105">
        <f>K22+0.1</f>
        <v>0.2</v>
      </c>
      <c r="L23" s="106">
        <f>L22+0.1</f>
        <v>0.2</v>
      </c>
    </row>
    <row r="24" spans="1:19" x14ac:dyDescent="0.75">
      <c r="C24" s="113"/>
      <c r="D24" s="89"/>
      <c r="E24" s="89"/>
      <c r="F24" s="90"/>
      <c r="K24" s="105">
        <f t="shared" ref="K24:L31" si="0">K23+0.1</f>
        <v>0.30000000000000004</v>
      </c>
      <c r="L24" s="106">
        <f t="shared" si="0"/>
        <v>0.30000000000000004</v>
      </c>
    </row>
    <row r="25" spans="1:19" x14ac:dyDescent="0.75">
      <c r="F25" s="100" t="str">
        <f>Berechnungen_Störfl!R22</f>
        <v/>
      </c>
      <c r="K25" s="105">
        <f t="shared" si="0"/>
        <v>0.4</v>
      </c>
      <c r="L25" s="106">
        <f t="shared" si="0"/>
        <v>0.4</v>
      </c>
    </row>
    <row r="26" spans="1:19" x14ac:dyDescent="0.75">
      <c r="K26" s="105">
        <f t="shared" si="0"/>
        <v>0.5</v>
      </c>
      <c r="L26" s="106">
        <f t="shared" si="0"/>
        <v>0.5</v>
      </c>
    </row>
    <row r="27" spans="1:19" ht="15" customHeight="1" x14ac:dyDescent="0.75">
      <c r="C27" s="134" t="s">
        <v>79</v>
      </c>
      <c r="D27" s="134"/>
      <c r="E27" s="134"/>
      <c r="F27" s="134"/>
      <c r="K27" s="105">
        <f t="shared" si="0"/>
        <v>0.6</v>
      </c>
      <c r="L27" s="106">
        <f t="shared" si="0"/>
        <v>0.6</v>
      </c>
    </row>
    <row r="28" spans="1:19" x14ac:dyDescent="0.75">
      <c r="C28" s="134"/>
      <c r="D28" s="134"/>
      <c r="E28" s="134"/>
      <c r="F28" s="134"/>
      <c r="K28" s="105">
        <f t="shared" si="0"/>
        <v>0.7</v>
      </c>
      <c r="L28" s="106">
        <f t="shared" si="0"/>
        <v>0.7</v>
      </c>
    </row>
    <row r="29" spans="1:19" x14ac:dyDescent="0.75">
      <c r="C29" s="134"/>
      <c r="D29" s="134"/>
      <c r="E29" s="134"/>
      <c r="F29" s="134"/>
      <c r="K29" s="105">
        <f t="shared" si="0"/>
        <v>0.79999999999999993</v>
      </c>
      <c r="L29" s="106">
        <f t="shared" si="0"/>
        <v>0.79999999999999993</v>
      </c>
    </row>
    <row r="30" spans="1:19" x14ac:dyDescent="0.75">
      <c r="C30" s="134"/>
      <c r="D30" s="134"/>
      <c r="E30" s="134"/>
      <c r="F30" s="134"/>
      <c r="K30" s="105">
        <f t="shared" si="0"/>
        <v>0.89999999999999991</v>
      </c>
      <c r="L30" s="106">
        <f t="shared" si="0"/>
        <v>0.89999999999999991</v>
      </c>
    </row>
    <row r="31" spans="1:19" x14ac:dyDescent="0.75">
      <c r="C31" s="134"/>
      <c r="D31" s="134"/>
      <c r="E31" s="134"/>
      <c r="F31" s="134"/>
      <c r="K31" s="111">
        <f t="shared" si="0"/>
        <v>0.99999999999999989</v>
      </c>
      <c r="L31" s="112">
        <f t="shared" si="0"/>
        <v>0.99999999999999989</v>
      </c>
    </row>
    <row r="32" spans="1:19" s="64" customFormat="1" ht="15.5" thickBot="1" x14ac:dyDescent="0.9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</row>
    <row r="34" spans="1:19" x14ac:dyDescent="0.75">
      <c r="B34" s="92" t="s">
        <v>5</v>
      </c>
      <c r="C34" s="18" t="s">
        <v>9</v>
      </c>
      <c r="D34" s="128"/>
      <c r="E34" s="129"/>
      <c r="F34" s="130"/>
      <c r="G34" s="100"/>
      <c r="H34" s="100"/>
      <c r="I34" s="100"/>
    </row>
    <row r="36" spans="1:19" x14ac:dyDescent="0.75">
      <c r="C36" s="18" t="s">
        <v>10</v>
      </c>
      <c r="D36" s="88"/>
      <c r="E36" s="100" t="str">
        <f>Berechnungen_Störfl!Q42</f>
        <v/>
      </c>
      <c r="H36" s="131" t="s">
        <v>17</v>
      </c>
      <c r="I36" s="131"/>
    </row>
    <row r="37" spans="1:19" x14ac:dyDescent="0.75">
      <c r="F37" s="103"/>
      <c r="G37" s="103"/>
      <c r="H37" s="104" t="s">
        <v>18</v>
      </c>
      <c r="I37" s="96">
        <f>Berechnungen_Störfl!O42</f>
        <v>0</v>
      </c>
    </row>
    <row r="38" spans="1:19" x14ac:dyDescent="0.75">
      <c r="C38" s="107" t="s">
        <v>23</v>
      </c>
      <c r="D38" s="108" t="s">
        <v>14</v>
      </c>
      <c r="E38" s="109" t="s">
        <v>15</v>
      </c>
      <c r="F38" s="110" t="s">
        <v>12</v>
      </c>
      <c r="H38" s="104" t="s">
        <v>19</v>
      </c>
      <c r="I38" s="99">
        <f>Berechnungen_Störfl!P42</f>
        <v>0</v>
      </c>
    </row>
    <row r="39" spans="1:19" x14ac:dyDescent="0.75">
      <c r="C39" s="113"/>
      <c r="D39" s="89"/>
      <c r="E39" s="89"/>
      <c r="F39" s="90"/>
    </row>
    <row r="40" spans="1:19" x14ac:dyDescent="0.75">
      <c r="F40" s="100" t="str">
        <f>Berechnungen_Störfl!R42</f>
        <v/>
      </c>
    </row>
    <row r="42" spans="1:19" s="64" customFormat="1" ht="15.5" thickBot="1" x14ac:dyDescent="0.9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</row>
    <row r="44" spans="1:19" x14ac:dyDescent="0.75">
      <c r="B44" s="92" t="s">
        <v>6</v>
      </c>
      <c r="C44" s="18" t="s">
        <v>9</v>
      </c>
      <c r="D44" s="128"/>
      <c r="E44" s="129"/>
      <c r="F44" s="130"/>
      <c r="G44" s="100"/>
      <c r="H44" s="100"/>
      <c r="I44" s="100"/>
    </row>
    <row r="46" spans="1:19" x14ac:dyDescent="0.75">
      <c r="C46" s="18" t="s">
        <v>10</v>
      </c>
      <c r="D46" s="88"/>
      <c r="E46" s="100" t="str">
        <f>Berechnungen_Störfl!Q62</f>
        <v/>
      </c>
      <c r="H46" s="131" t="s">
        <v>17</v>
      </c>
      <c r="I46" s="131"/>
    </row>
    <row r="47" spans="1:19" x14ac:dyDescent="0.75">
      <c r="F47" s="103"/>
      <c r="G47" s="103"/>
      <c r="H47" s="104" t="s">
        <v>18</v>
      </c>
      <c r="I47" s="96">
        <f>Berechnungen_Störfl!O62</f>
        <v>0</v>
      </c>
    </row>
    <row r="48" spans="1:19" x14ac:dyDescent="0.75">
      <c r="C48" s="107" t="s">
        <v>23</v>
      </c>
      <c r="D48" s="108" t="s">
        <v>14</v>
      </c>
      <c r="E48" s="109" t="s">
        <v>15</v>
      </c>
      <c r="F48" s="110" t="s">
        <v>12</v>
      </c>
      <c r="H48" s="104" t="s">
        <v>19</v>
      </c>
      <c r="I48" s="99">
        <f>Berechnungen_Störfl!P62</f>
        <v>0</v>
      </c>
    </row>
    <row r="49" spans="1:19" x14ac:dyDescent="0.75">
      <c r="C49" s="113"/>
      <c r="D49" s="89"/>
      <c r="E49" s="89"/>
      <c r="F49" s="90"/>
    </row>
    <row r="50" spans="1:19" x14ac:dyDescent="0.75">
      <c r="F50" s="100" t="str">
        <f>Berechnungen_Störfl!R62</f>
        <v/>
      </c>
    </row>
    <row r="52" spans="1:19" s="64" customFormat="1" ht="15.5" thickBot="1" x14ac:dyDescent="0.9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</row>
    <row r="54" spans="1:19" x14ac:dyDescent="0.75">
      <c r="B54" s="92" t="s">
        <v>7</v>
      </c>
      <c r="C54" s="18" t="s">
        <v>9</v>
      </c>
      <c r="D54" s="128"/>
      <c r="E54" s="129"/>
      <c r="F54" s="130"/>
      <c r="G54" s="100"/>
      <c r="H54" s="100"/>
      <c r="I54" s="100"/>
    </row>
    <row r="56" spans="1:19" x14ac:dyDescent="0.75">
      <c r="C56" s="18" t="s">
        <v>10</v>
      </c>
      <c r="D56" s="88"/>
      <c r="E56" s="100" t="str">
        <f>Berechnungen_Störfl!Q82</f>
        <v/>
      </c>
      <c r="H56" s="131" t="s">
        <v>17</v>
      </c>
      <c r="I56" s="131"/>
    </row>
    <row r="57" spans="1:19" x14ac:dyDescent="0.75">
      <c r="F57" s="103"/>
      <c r="G57" s="103"/>
      <c r="H57" s="104" t="s">
        <v>18</v>
      </c>
      <c r="I57" s="96">
        <f>Berechnungen_Störfl!O82</f>
        <v>0</v>
      </c>
    </row>
    <row r="58" spans="1:19" x14ac:dyDescent="0.75">
      <c r="C58" s="107" t="s">
        <v>23</v>
      </c>
      <c r="D58" s="108" t="s">
        <v>14</v>
      </c>
      <c r="E58" s="109" t="s">
        <v>15</v>
      </c>
      <c r="F58" s="110" t="s">
        <v>12</v>
      </c>
      <c r="H58" s="104" t="s">
        <v>19</v>
      </c>
      <c r="I58" s="99">
        <f>Berechnungen_Störfl!P82</f>
        <v>0</v>
      </c>
    </row>
    <row r="59" spans="1:19" x14ac:dyDescent="0.75">
      <c r="C59" s="113"/>
      <c r="D59" s="89"/>
      <c r="E59" s="89"/>
      <c r="F59" s="90"/>
    </row>
    <row r="60" spans="1:19" x14ac:dyDescent="0.75">
      <c r="F60" s="100" t="str">
        <f>Berechnungen_Störfl!R82</f>
        <v/>
      </c>
    </row>
    <row r="62" spans="1:19" s="64" customFormat="1" ht="15.5" thickBot="1" x14ac:dyDescent="0.9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</row>
    <row r="64" spans="1:19" x14ac:dyDescent="0.75">
      <c r="B64" s="92" t="s">
        <v>8</v>
      </c>
      <c r="C64" s="18" t="s">
        <v>9</v>
      </c>
      <c r="D64" s="128"/>
      <c r="E64" s="129"/>
      <c r="F64" s="130"/>
      <c r="G64" s="100"/>
      <c r="H64" s="100"/>
      <c r="I64" s="100"/>
    </row>
    <row r="66" spans="1:19" x14ac:dyDescent="0.75">
      <c r="C66" s="18" t="s">
        <v>10</v>
      </c>
      <c r="D66" s="88"/>
      <c r="E66" s="100" t="str">
        <f>Berechnungen_Störfl!Q102</f>
        <v/>
      </c>
      <c r="H66" s="131" t="s">
        <v>17</v>
      </c>
      <c r="I66" s="131"/>
    </row>
    <row r="67" spans="1:19" x14ac:dyDescent="0.75">
      <c r="F67" s="103"/>
      <c r="G67" s="103"/>
      <c r="H67" s="104" t="s">
        <v>18</v>
      </c>
      <c r="I67" s="96">
        <f>Berechnungen_Störfl!O102</f>
        <v>0</v>
      </c>
    </row>
    <row r="68" spans="1:19" x14ac:dyDescent="0.75">
      <c r="C68" s="107" t="s">
        <v>23</v>
      </c>
      <c r="D68" s="108" t="s">
        <v>14</v>
      </c>
      <c r="E68" s="109" t="s">
        <v>15</v>
      </c>
      <c r="F68" s="110" t="s">
        <v>12</v>
      </c>
      <c r="H68" s="104" t="s">
        <v>19</v>
      </c>
      <c r="I68" s="99">
        <f>Berechnungen_Störfl!P102</f>
        <v>0</v>
      </c>
    </row>
    <row r="69" spans="1:19" x14ac:dyDescent="0.75">
      <c r="C69" s="113"/>
      <c r="D69" s="89"/>
      <c r="E69" s="89"/>
      <c r="F69" s="90"/>
    </row>
    <row r="70" spans="1:19" x14ac:dyDescent="0.75">
      <c r="F70" s="100" t="str">
        <f>Berechnungen_Störfl!R102</f>
        <v/>
      </c>
    </row>
    <row r="72" spans="1:19" s="64" customFormat="1" ht="15.5" thickBot="1" x14ac:dyDescent="0.9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</row>
  </sheetData>
  <sheetProtection password="CB4E" sheet="1" objects="1" scenarios="1" selectLockedCells="1"/>
  <mergeCells count="12">
    <mergeCell ref="H66:I66"/>
    <mergeCell ref="B2:L2"/>
    <mergeCell ref="D44:F44"/>
    <mergeCell ref="H46:I46"/>
    <mergeCell ref="D54:F54"/>
    <mergeCell ref="H56:I56"/>
    <mergeCell ref="D64:F64"/>
    <mergeCell ref="D19:F19"/>
    <mergeCell ref="H21:I21"/>
    <mergeCell ref="D34:F34"/>
    <mergeCell ref="H36:I36"/>
    <mergeCell ref="C27:F31"/>
  </mergeCells>
  <conditionalFormatting sqref="E21">
    <cfRule type="containsText" dxfId="9" priority="34" operator="containsText" text="&quot;Eingabe ab 1 ha&quot;">
      <formula>NOT(ISERROR(SEARCH("""Eingabe ab 1 ha""",E21)))</formula>
    </cfRule>
  </conditionalFormatting>
  <conditionalFormatting sqref="E36">
    <cfRule type="containsText" dxfId="8" priority="18" operator="containsText" text="&quot;Eingabe ab 1 ha&quot;">
      <formula>NOT(ISERROR(SEARCH("""Eingabe ab 1 ha""",E36)))</formula>
    </cfRule>
  </conditionalFormatting>
  <conditionalFormatting sqref="E46">
    <cfRule type="containsText" dxfId="7" priority="16" operator="containsText" text="&quot;Eingabe ab 1 ha&quot;">
      <formula>NOT(ISERROR(SEARCH("""Eingabe ab 1 ha""",E46)))</formula>
    </cfRule>
  </conditionalFormatting>
  <conditionalFormatting sqref="E56">
    <cfRule type="containsText" dxfId="6" priority="14" operator="containsText" text="&quot;Eingabe ab 1 ha&quot;">
      <formula>NOT(ISERROR(SEARCH("""Eingabe ab 1 ha""",E56)))</formula>
    </cfRule>
  </conditionalFormatting>
  <conditionalFormatting sqref="E66">
    <cfRule type="containsText" dxfId="5" priority="12" operator="containsText" text="&quot;Eingabe ab 1 ha&quot;">
      <formula>NOT(ISERROR(SEARCH("""Eingabe ab 1 ha""",E66)))</formula>
    </cfRule>
  </conditionalFormatting>
  <conditionalFormatting sqref="I22:I23">
    <cfRule type="containsText" dxfId="4" priority="9" operator="containsText" text="Fehler">
      <formula>NOT(ISERROR(SEARCH("Fehler",I22)))</formula>
    </cfRule>
  </conditionalFormatting>
  <conditionalFormatting sqref="I37:I38">
    <cfRule type="containsText" dxfId="3" priority="7" operator="containsText" text="Fehler">
      <formula>NOT(ISERROR(SEARCH("Fehler",I37)))</formula>
    </cfRule>
  </conditionalFormatting>
  <conditionalFormatting sqref="I47:I48">
    <cfRule type="containsText" dxfId="2" priority="5" operator="containsText" text="Fehler">
      <formula>NOT(ISERROR(SEARCH("Fehler",I47)))</formula>
    </cfRule>
  </conditionalFormatting>
  <conditionalFormatting sqref="I57:I58">
    <cfRule type="containsText" dxfId="1" priority="3" operator="containsText" text="Fehler">
      <formula>NOT(ISERROR(SEARCH("Fehler",I57)))</formula>
    </cfRule>
  </conditionalFormatting>
  <conditionalFormatting sqref="I67:I68">
    <cfRule type="containsText" dxfId="0" priority="1" operator="containsText" text="Fehler">
      <formula>NOT(ISERROR(SEARCH("Fehler",I67)))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Listen!$K$2:$K$7</xm:f>
          </x14:formula1>
          <xm:sqref>D24 D59 D69 D39 D49</xm:sqref>
        </x14:dataValidation>
        <x14:dataValidation type="list" allowBlank="1" showInputMessage="1" showErrorMessage="1" xr:uid="{00000000-0002-0000-0100-000001000000}">
          <x14:formula1>
            <xm:f>Listen!$Q$3:$Q$15</xm:f>
          </x14:formula1>
          <xm:sqref>E24 E69 E39 E49 E59</xm:sqref>
        </x14:dataValidation>
        <x14:dataValidation type="list" allowBlank="1" showInputMessage="1" showErrorMessage="1" xr:uid="{00000000-0002-0000-0100-000002000000}">
          <x14:formula1>
            <xm:f>Listen!$O$2:$O$3</xm:f>
          </x14:formula1>
          <xm:sqref>C24 C69 C39 C49 C59</xm:sqref>
        </x14:dataValidation>
        <x14:dataValidation type="list" allowBlank="1" showInputMessage="1" showErrorMessage="1" xr:uid="{00000000-0002-0000-0100-000003000000}">
          <x14:formula1>
            <xm:f>Listen!$S$2:$S$12</xm:f>
          </x14:formula1>
          <xm:sqref>F24 F39 F49 F59 F69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T113"/>
  <sheetViews>
    <sheetView zoomScale="90" zoomScaleNormal="90" workbookViewId="0">
      <selection activeCell="E8" sqref="E8"/>
    </sheetView>
  </sheetViews>
  <sheetFormatPr baseColWidth="10" defaultColWidth="11.40625" defaultRowHeight="14.75" x14ac:dyDescent="0.75"/>
  <cols>
    <col min="4" max="4" width="17.7265625" customWidth="1"/>
    <col min="5" max="6" width="14.40625" customWidth="1"/>
    <col min="7" max="7" width="17.1328125" customWidth="1"/>
    <col min="9" max="9" width="13.7265625" customWidth="1"/>
    <col min="10" max="10" width="17.1328125" customWidth="1"/>
    <col min="11" max="11" width="15.7265625" customWidth="1"/>
    <col min="12" max="12" width="17.1328125" customWidth="1"/>
    <col min="13" max="13" width="15.7265625" customWidth="1"/>
    <col min="14" max="14" width="23.7265625" customWidth="1"/>
    <col min="15" max="15" width="14.40625" customWidth="1"/>
    <col min="16" max="16" width="12.86328125" customWidth="1"/>
    <col min="17" max="17" width="20" customWidth="1"/>
    <col min="18" max="18" width="15.26953125" customWidth="1"/>
  </cols>
  <sheetData>
    <row r="1" spans="2:13" x14ac:dyDescent="0.75">
      <c r="B1" s="1" t="s">
        <v>0</v>
      </c>
    </row>
    <row r="2" spans="2:13" x14ac:dyDescent="0.75">
      <c r="D2" s="8"/>
    </row>
    <row r="3" spans="2:13" x14ac:dyDescent="0.75">
      <c r="E3" s="16"/>
      <c r="F3" s="16"/>
      <c r="G3" s="16"/>
      <c r="H3" s="16"/>
      <c r="I3" s="16"/>
      <c r="J3" s="16"/>
      <c r="K3" s="16"/>
      <c r="L3" s="5"/>
      <c r="M3" s="5"/>
    </row>
    <row r="4" spans="2:13" x14ac:dyDescent="0.75">
      <c r="E4" s="16"/>
      <c r="F4" s="16"/>
      <c r="G4" s="16"/>
      <c r="H4" s="16"/>
      <c r="I4" s="16"/>
      <c r="J4" s="16"/>
      <c r="K4" s="16"/>
      <c r="L4" s="5"/>
      <c r="M4" s="5"/>
    </row>
    <row r="5" spans="2:13" x14ac:dyDescent="0.75">
      <c r="E5" s="16"/>
      <c r="F5" s="16"/>
      <c r="G5" s="16"/>
      <c r="H5" s="16"/>
      <c r="I5" s="16"/>
      <c r="J5" s="16"/>
      <c r="K5" s="16"/>
      <c r="L5" s="5"/>
      <c r="M5" s="5"/>
    </row>
    <row r="6" spans="2:13" x14ac:dyDescent="0.75">
      <c r="E6" s="16"/>
      <c r="F6" s="16"/>
      <c r="G6" s="16"/>
      <c r="H6" s="16"/>
      <c r="I6" s="16"/>
      <c r="J6" s="16"/>
      <c r="K6" s="16"/>
      <c r="L6" s="5"/>
      <c r="M6" s="5"/>
    </row>
    <row r="7" spans="2:13" ht="29.5" x14ac:dyDescent="0.75">
      <c r="B7" s="25" t="s">
        <v>29</v>
      </c>
      <c r="C7" s="118" t="s">
        <v>1</v>
      </c>
      <c r="D7" s="119"/>
      <c r="E7" s="11" t="s">
        <v>108</v>
      </c>
      <c r="F7" s="11" t="s">
        <v>2</v>
      </c>
      <c r="G7" s="16"/>
      <c r="H7" s="16"/>
      <c r="I7" s="16"/>
      <c r="J7" s="16"/>
      <c r="K7" s="16"/>
      <c r="L7" s="5"/>
      <c r="M7" s="5"/>
    </row>
    <row r="8" spans="2:13" x14ac:dyDescent="0.75">
      <c r="B8" s="13" t="s">
        <v>4</v>
      </c>
      <c r="C8" s="135" t="str">
        <f>IF(ISBLANK(Eingabe_B1!D19),"",Eingabe_B1!D19)</f>
        <v/>
      </c>
      <c r="D8" s="136"/>
      <c r="E8" s="15" t="str">
        <f>IF(ISBLANK(C22),"",IF(C22&lt;1,"",C22))</f>
        <v/>
      </c>
      <c r="F8" s="10" t="str">
        <f>IF(OR(P22="Fehler",P22=0),"",P22)</f>
        <v/>
      </c>
      <c r="G8" s="16"/>
      <c r="H8" s="16"/>
      <c r="I8" s="16"/>
      <c r="J8" s="16"/>
      <c r="K8" s="16"/>
      <c r="L8" s="5"/>
      <c r="M8" s="5"/>
    </row>
    <row r="9" spans="2:13" x14ac:dyDescent="0.75">
      <c r="B9" s="13" t="s">
        <v>5</v>
      </c>
      <c r="C9" s="135" t="str">
        <f>IF(ISBLANK(Eingabe_B1!D34),"",Eingabe_B1!D34)</f>
        <v/>
      </c>
      <c r="D9" s="136"/>
      <c r="E9" s="15" t="str">
        <f>IF(ISBLANK(C42),"",IF(C42&lt;1,"",C42))</f>
        <v/>
      </c>
      <c r="F9" s="10" t="str">
        <f>IF(OR(P42="Fehler",P42=0),"",P42)</f>
        <v/>
      </c>
      <c r="G9" s="16"/>
      <c r="H9" s="16"/>
      <c r="I9" s="16"/>
      <c r="J9" s="16"/>
      <c r="K9" s="16"/>
      <c r="L9" s="5"/>
      <c r="M9" s="5"/>
    </row>
    <row r="10" spans="2:13" x14ac:dyDescent="0.75">
      <c r="B10" s="13" t="s">
        <v>6</v>
      </c>
      <c r="C10" s="135" t="str">
        <f>IF(ISBLANK(Eingabe_B1!D49),"",Eingabe_B1!D49)</f>
        <v/>
      </c>
      <c r="D10" s="136"/>
      <c r="E10" s="15" t="str">
        <f>IF(ISBLANK(C62),"",IF(C62&lt;1,"",C62))</f>
        <v/>
      </c>
      <c r="F10" s="15" t="str">
        <f>IF(OR(P62="Fehler",P62=0),"",P62)</f>
        <v/>
      </c>
      <c r="G10" s="16"/>
      <c r="H10" s="5"/>
      <c r="I10" s="5"/>
      <c r="J10" s="5"/>
      <c r="K10" s="5"/>
      <c r="L10" s="5"/>
      <c r="M10" s="5"/>
    </row>
    <row r="11" spans="2:13" x14ac:dyDescent="0.75">
      <c r="B11" s="13" t="s">
        <v>7</v>
      </c>
      <c r="C11" s="135" t="str">
        <f>IF(ISBLANK(Eingabe_B1!D64),"",Eingabe_B1!D64)</f>
        <v/>
      </c>
      <c r="D11" s="136"/>
      <c r="E11" s="15" t="str">
        <f>IF(ISBLANK(C82),"",IF(C82&lt;1,"",C82))</f>
        <v/>
      </c>
      <c r="F11" s="15" t="str">
        <f>IF(OR(P82="Fehler",P82=0),"",P82)</f>
        <v/>
      </c>
      <c r="G11" s="16"/>
      <c r="H11" s="5"/>
      <c r="I11" s="5"/>
      <c r="J11" s="5"/>
      <c r="K11" s="5"/>
      <c r="L11" s="5"/>
      <c r="M11" s="5"/>
    </row>
    <row r="12" spans="2:13" x14ac:dyDescent="0.75">
      <c r="B12" s="13" t="s">
        <v>8</v>
      </c>
      <c r="C12" s="135" t="str">
        <f>IF(ISBLANK(Eingabe_B1!D79),"",Eingabe_B1!D79)</f>
        <v/>
      </c>
      <c r="D12" s="136"/>
      <c r="E12" s="15" t="str">
        <f>IF(ISBLANK(C102),"",IF(C102&lt;1,"",C102))</f>
        <v/>
      </c>
      <c r="F12" s="15" t="str">
        <f>IF(OR(P102="Fehler",P102=0),"",P102)</f>
        <v/>
      </c>
      <c r="G12" s="16"/>
    </row>
    <row r="13" spans="2:13" x14ac:dyDescent="0.75">
      <c r="B13" s="12" t="s">
        <v>3</v>
      </c>
      <c r="C13" s="135" t="s">
        <v>109</v>
      </c>
      <c r="D13" s="136"/>
      <c r="E13" s="15">
        <f>SUM(E8:E12)</f>
        <v>0</v>
      </c>
      <c r="F13" s="10">
        <f>SUM(F8:F12)</f>
        <v>0</v>
      </c>
      <c r="G13" s="16"/>
    </row>
    <row r="21" spans="2:19" s="9" customFormat="1" ht="44.25" x14ac:dyDescent="0.75">
      <c r="B21" s="8" t="s">
        <v>29</v>
      </c>
      <c r="C21" s="8" t="s">
        <v>28</v>
      </c>
      <c r="D21" s="8" t="s">
        <v>12</v>
      </c>
      <c r="E21" s="8" t="s">
        <v>15</v>
      </c>
      <c r="F21" s="8" t="s">
        <v>30</v>
      </c>
      <c r="G21" s="8" t="s">
        <v>27</v>
      </c>
      <c r="H21" s="8" t="s">
        <v>31</v>
      </c>
      <c r="I21" s="8" t="s">
        <v>14</v>
      </c>
      <c r="J21" s="8" t="s">
        <v>43</v>
      </c>
      <c r="K21" s="8" t="s">
        <v>33</v>
      </c>
      <c r="L21" s="8" t="s">
        <v>34</v>
      </c>
      <c r="M21" s="8" t="s">
        <v>44</v>
      </c>
      <c r="N21" s="8" t="s">
        <v>36</v>
      </c>
      <c r="O21" s="8" t="s">
        <v>37</v>
      </c>
      <c r="P21" s="8" t="s">
        <v>38</v>
      </c>
      <c r="Q21" s="8" t="s">
        <v>39</v>
      </c>
      <c r="R21" s="8" t="s">
        <v>110</v>
      </c>
      <c r="S21" s="8" t="s">
        <v>112</v>
      </c>
    </row>
    <row r="22" spans="2:19" x14ac:dyDescent="0.75">
      <c r="B22" t="str">
        <f>Eingabe_B1!B19</f>
        <v>Fläche 1</v>
      </c>
      <c r="C22" s="2">
        <f>Eingabe_B1!D21</f>
        <v>0</v>
      </c>
      <c r="D22" s="2">
        <f>Eingabe_B1!F24</f>
        <v>0</v>
      </c>
      <c r="E22" s="2">
        <f>Eingabe_B1!E24</f>
        <v>0</v>
      </c>
      <c r="F22" t="str">
        <f>G22&amp;E22</f>
        <v>Buche0</v>
      </c>
      <c r="G22" t="str">
        <f>Listen!$B$2</f>
        <v>Buche</v>
      </c>
      <c r="H22" s="6"/>
      <c r="I22" s="4">
        <f>Eingabe_B1!D24</f>
        <v>0</v>
      </c>
      <c r="J22" s="3">
        <f>IFERROR(INDEX(Daten!$D:$I,MATCH(F22,Daten!$C:$C,0),MATCH($I22,Daten!$D$2:$I$2,0)),0)</f>
        <v>0</v>
      </c>
      <c r="K22" s="3"/>
      <c r="L22" s="14">
        <f>IFERROR(INDEX(Korr_Volumenzuwachs!$B$5:$G$14,MATCH($D22,Korr_Volumenzuwachs!$A$5:$A$14,0),MATCH(G22,Korr_Volumenzuwachs!$B$3:$G$3,0)),0)</f>
        <v>0</v>
      </c>
      <c r="M22" s="14">
        <f>J22*L22</f>
        <v>0</v>
      </c>
      <c r="N22" s="3">
        <f>ROUND(SUM(M22:M27),0)</f>
        <v>0</v>
      </c>
      <c r="O22" s="3">
        <f>IF(D31="Fehler","Fehler",N22)</f>
        <v>0</v>
      </c>
      <c r="P22" s="3">
        <f>IF(D31="Fehler","Fehler",O22*C22)</f>
        <v>0</v>
      </c>
      <c r="Q22" t="str">
        <f>IF(C23="F","Eingabe ab 1 ha","")</f>
        <v/>
      </c>
      <c r="R22" t="str">
        <f>IF(D29="F","Max. von 1,3","")</f>
        <v/>
      </c>
      <c r="S22" t="str">
        <f>IF(D33="F","Max. 0,3 Nadelbaumarten","")</f>
        <v/>
      </c>
    </row>
    <row r="23" spans="2:19" x14ac:dyDescent="0.75">
      <c r="B23" t="s">
        <v>40</v>
      </c>
      <c r="C23" t="str">
        <f>IF(ISBLANK(Eingabe_B1!D21),"",IF(C22&lt;1,"F","Eingabe korrekt"))</f>
        <v/>
      </c>
      <c r="D23" s="2">
        <f>Eingabe_B1!F25</f>
        <v>0</v>
      </c>
      <c r="E23" s="2">
        <f>Eingabe_B1!E25</f>
        <v>0</v>
      </c>
      <c r="F23" t="str">
        <f t="shared" ref="F23:F27" si="0">G23&amp;E23</f>
        <v>Eiche0</v>
      </c>
      <c r="G23" t="str">
        <f>Listen!$B$3</f>
        <v>Eiche</v>
      </c>
      <c r="H23" s="6"/>
      <c r="I23" s="4">
        <f>Eingabe_B1!D25</f>
        <v>0</v>
      </c>
      <c r="J23" s="3">
        <f>IFERROR(INDEX(Daten!$D:$I,MATCH(F23,Daten!$C:$C,0),MATCH($I23,Daten!$D$2:$I$2,0)),0)</f>
        <v>0</v>
      </c>
      <c r="K23" s="3"/>
      <c r="L23" s="14">
        <f>IFERROR(INDEX(Korr_Volumenzuwachs!$B$5:$G$14,MATCH($D23,Korr_Volumenzuwachs!$A$5:$A$14,0),MATCH(G23,Korr_Volumenzuwachs!$B$3:$G$3,0)),0)</f>
        <v>0</v>
      </c>
      <c r="M23" s="14">
        <f t="shared" ref="M23:M27" si="1">J23*L23</f>
        <v>0</v>
      </c>
    </row>
    <row r="24" spans="2:19" x14ac:dyDescent="0.75">
      <c r="D24" s="2">
        <f>Eingabe_B1!F26</f>
        <v>0</v>
      </c>
      <c r="E24" s="2">
        <f>Eingabe_B1!E26</f>
        <v>0</v>
      </c>
      <c r="F24" t="str">
        <f t="shared" si="0"/>
        <v>Sonst. LB0</v>
      </c>
      <c r="G24" t="str">
        <f>Listen!$B$4</f>
        <v>Sonst. LB</v>
      </c>
      <c r="H24" s="6"/>
      <c r="I24" s="4">
        <f>Eingabe_B1!D26</f>
        <v>0</v>
      </c>
      <c r="J24" s="3">
        <f>IFERROR(INDEX(Daten!$D:$I,MATCH(F24,Daten!$C:$C,0),MATCH($I24,Daten!$D$2:$I$2,0)),0)</f>
        <v>0</v>
      </c>
      <c r="K24" s="3"/>
      <c r="L24" s="14">
        <f>IFERROR(INDEX(Korr_Volumenzuwachs!$B$5:$G$14,MATCH($D24,Korr_Volumenzuwachs!$A$5:$A$14,0),MATCH(G24,Korr_Volumenzuwachs!$B$3:$G$3,0)),0)</f>
        <v>0</v>
      </c>
      <c r="M24" s="14">
        <f t="shared" si="1"/>
        <v>0</v>
      </c>
    </row>
    <row r="25" spans="2:19" x14ac:dyDescent="0.75">
      <c r="D25" s="2">
        <f>Eingabe_B1!F27</f>
        <v>0</v>
      </c>
      <c r="E25" s="2">
        <f>Eingabe_B1!E27</f>
        <v>0</v>
      </c>
      <c r="F25" t="str">
        <f t="shared" si="0"/>
        <v>Fichte0</v>
      </c>
      <c r="G25" t="str">
        <f>Listen!$B$5</f>
        <v>Fichte</v>
      </c>
      <c r="H25" s="6"/>
      <c r="I25" s="4">
        <f>Eingabe_B1!D27</f>
        <v>0</v>
      </c>
      <c r="J25" s="3">
        <f>IFERROR(INDEX(Daten!$D:$I,MATCH(F25,Daten!$C:$C,0),MATCH($I25,Daten!$D$2:$I$2,0)),0)</f>
        <v>0</v>
      </c>
      <c r="K25" s="3"/>
      <c r="L25" s="14">
        <f>IFERROR(INDEX(Korr_Volumenzuwachs!$B$5:$G$14,MATCH($D25,Korr_Volumenzuwachs!$A$5:$A$14,0),MATCH(G25,Korr_Volumenzuwachs!$B$3:$G$3,0)),0)</f>
        <v>0</v>
      </c>
      <c r="M25" s="14">
        <f t="shared" si="1"/>
        <v>0</v>
      </c>
    </row>
    <row r="26" spans="2:19" x14ac:dyDescent="0.75">
      <c r="D26" s="2">
        <f>Eingabe_B1!F28</f>
        <v>0</v>
      </c>
      <c r="E26" s="2">
        <f>Eingabe_B1!E28</f>
        <v>0</v>
      </c>
      <c r="F26" t="str">
        <f t="shared" si="0"/>
        <v>Kiefer0</v>
      </c>
      <c r="G26" t="str">
        <f>Listen!$B$6</f>
        <v>Kiefer</v>
      </c>
      <c r="H26" s="6"/>
      <c r="I26" s="4">
        <f>Eingabe_B1!D28</f>
        <v>0</v>
      </c>
      <c r="J26" s="3">
        <f>IFERROR(INDEX(Daten!$D:$I,MATCH(F26,Daten!$C:$C,0),MATCH($I26,Daten!$D$2:$I$2,0)),0)</f>
        <v>0</v>
      </c>
      <c r="K26" s="3"/>
      <c r="L26" s="14">
        <f>IFERROR(INDEX(Korr_Volumenzuwachs!$B$5:$G$14,MATCH($D26,Korr_Volumenzuwachs!$A$5:$A$14,0),MATCH(G26,Korr_Volumenzuwachs!$B$3:$G$3,0)),0)</f>
        <v>0</v>
      </c>
      <c r="M26" s="14">
        <f t="shared" si="1"/>
        <v>0</v>
      </c>
    </row>
    <row r="27" spans="2:19" x14ac:dyDescent="0.75">
      <c r="D27" s="2">
        <f>Eingabe_B1!F29</f>
        <v>0</v>
      </c>
      <c r="E27" s="2">
        <f>Eingabe_B1!E29</f>
        <v>0</v>
      </c>
      <c r="F27" t="str">
        <f t="shared" si="0"/>
        <v>Sonst. NB0</v>
      </c>
      <c r="G27" t="str">
        <f>Listen!$B$7</f>
        <v>Sonst. NB</v>
      </c>
      <c r="H27" s="6"/>
      <c r="I27" s="4">
        <f>Eingabe_B1!D29</f>
        <v>0</v>
      </c>
      <c r="J27" s="3">
        <f>IFERROR(INDEX(Daten!$D:$I,MATCH(F27,Daten!$C:$C,0),MATCH($I27,Daten!$D$2:$I$2,0)),0)</f>
        <v>0</v>
      </c>
      <c r="K27" s="3"/>
      <c r="L27" s="14">
        <f>IFERROR(INDEX(Korr_Volumenzuwachs!$B$5:$G$14,MATCH($D27,Korr_Volumenzuwachs!$A$5:$A$14,0),MATCH(G27,Korr_Volumenzuwachs!$B$3:$G$3,0)),0)</f>
        <v>0</v>
      </c>
      <c r="M27" s="14">
        <f t="shared" si="1"/>
        <v>0</v>
      </c>
    </row>
    <row r="28" spans="2:19" x14ac:dyDescent="0.75">
      <c r="D28">
        <f>SUM(D22:D27)</f>
        <v>0</v>
      </c>
      <c r="H28" s="7"/>
    </row>
    <row r="29" spans="2:19" x14ac:dyDescent="0.75">
      <c r="C29" t="s">
        <v>40</v>
      </c>
      <c r="D29" t="str">
        <f>IF(D28&gt;1.3,"F","Bestockungsgrad konsistent")</f>
        <v>Bestockungsgrad konsistent</v>
      </c>
    </row>
    <row r="31" spans="2:19" x14ac:dyDescent="0.75">
      <c r="B31" t="s">
        <v>113</v>
      </c>
      <c r="D31" t="str">
        <f>IF(OR(C23="F",D29="F",D33="F"),"Fehler","")</f>
        <v/>
      </c>
    </row>
    <row r="33" spans="2:20" x14ac:dyDescent="0.75">
      <c r="B33" t="s">
        <v>111</v>
      </c>
      <c r="D33" t="str">
        <f>IF((D25+D26+D27)&gt;0.3,"F","")</f>
        <v/>
      </c>
    </row>
    <row r="41" spans="2:20" s="9" customFormat="1" ht="44.25" x14ac:dyDescent="0.75">
      <c r="B41" s="8" t="s">
        <v>29</v>
      </c>
      <c r="C41" s="8" t="s">
        <v>28</v>
      </c>
      <c r="D41" s="8" t="s">
        <v>12</v>
      </c>
      <c r="E41" s="8" t="s">
        <v>15</v>
      </c>
      <c r="F41" s="8" t="s">
        <v>30</v>
      </c>
      <c r="G41" s="8" t="s">
        <v>27</v>
      </c>
      <c r="H41" s="8" t="s">
        <v>31</v>
      </c>
      <c r="I41" s="8" t="s">
        <v>14</v>
      </c>
      <c r="J41" s="8" t="s">
        <v>43</v>
      </c>
      <c r="K41" s="8" t="s">
        <v>33</v>
      </c>
      <c r="L41" s="8" t="s">
        <v>34</v>
      </c>
      <c r="M41" s="8" t="s">
        <v>44</v>
      </c>
      <c r="N41" s="8" t="s">
        <v>36</v>
      </c>
      <c r="O41" s="8" t="s">
        <v>37</v>
      </c>
      <c r="P41" s="8" t="s">
        <v>38</v>
      </c>
      <c r="Q41" s="8" t="s">
        <v>39</v>
      </c>
      <c r="R41" s="8" t="s">
        <v>110</v>
      </c>
      <c r="S41" s="8" t="s">
        <v>112</v>
      </c>
      <c r="T41" s="8"/>
    </row>
    <row r="42" spans="2:20" x14ac:dyDescent="0.75">
      <c r="B42" t="str">
        <f>Eingabe_B1!B34</f>
        <v>Fläche 2</v>
      </c>
      <c r="C42" s="2">
        <f>Eingabe_B1!D36</f>
        <v>0</v>
      </c>
      <c r="D42" s="2">
        <f>Eingabe_B1!F39</f>
        <v>0</v>
      </c>
      <c r="E42" s="2">
        <f>Eingabe_B1!E39</f>
        <v>0</v>
      </c>
      <c r="F42" t="str">
        <f>G42&amp;E42</f>
        <v>Buche0</v>
      </c>
      <c r="G42" t="str">
        <f>Listen!$B$2</f>
        <v>Buche</v>
      </c>
      <c r="H42" s="6"/>
      <c r="I42" s="4">
        <f>Eingabe_B1!D39</f>
        <v>0</v>
      </c>
      <c r="J42" s="3">
        <f>IFERROR(INDEX(Daten!$D:$I,MATCH(F42,Daten!$C:$C,0),MATCH($I42,Daten!$D$2:$I$2,0)),0)</f>
        <v>0</v>
      </c>
      <c r="K42" s="3"/>
      <c r="L42" s="14">
        <f>IFERROR(INDEX(Korr_Volumenzuwachs!$B$5:$G$14,MATCH($D42,Korr_Volumenzuwachs!$A$5:$A$14,0),MATCH(G42,Korr_Volumenzuwachs!$B$3:$G$3,0)),0)</f>
        <v>0</v>
      </c>
      <c r="M42" s="14">
        <f>J42*L42</f>
        <v>0</v>
      </c>
      <c r="N42" s="3">
        <f>ROUND(SUM(M42:M47),0)</f>
        <v>0</v>
      </c>
      <c r="O42" s="3">
        <f>IF(D51="Fehler","Fehler",N42)</f>
        <v>0</v>
      </c>
      <c r="P42" s="3">
        <f>IF(D51="Fehler","Fehler",O42*C42)</f>
        <v>0</v>
      </c>
      <c r="Q42" t="str">
        <f>IF(C43="F","Eingabe ab 1 ha","")</f>
        <v/>
      </c>
      <c r="R42" t="str">
        <f>IF(D49="F","Max. von 1,3","")</f>
        <v/>
      </c>
      <c r="S42" t="str">
        <f>IF(D53="F","Max. 0,3 Nadelbaumarten","")</f>
        <v/>
      </c>
    </row>
    <row r="43" spans="2:20" x14ac:dyDescent="0.75">
      <c r="B43" t="s">
        <v>40</v>
      </c>
      <c r="C43" t="str">
        <f>IF(ISBLANK(Eingabe_B1!D36),"",IF(C42&lt;1,"F","Eingabe korrekt"))</f>
        <v/>
      </c>
      <c r="D43" s="2">
        <f>Eingabe_B1!F40</f>
        <v>0</v>
      </c>
      <c r="E43" s="2">
        <f>Eingabe_B1!E40</f>
        <v>0</v>
      </c>
      <c r="F43" t="str">
        <f t="shared" ref="F43:F47" si="2">G43&amp;E43</f>
        <v>Eiche0</v>
      </c>
      <c r="G43" t="str">
        <f>Listen!$B$3</f>
        <v>Eiche</v>
      </c>
      <c r="H43" s="6"/>
      <c r="I43" s="4">
        <f>Eingabe_B1!D40</f>
        <v>0</v>
      </c>
      <c r="J43" s="3">
        <f>IFERROR(INDEX(Daten!$D:$I,MATCH(F43,Daten!$C:$C,0),MATCH($I43,Daten!$D$2:$I$2,0)),0)</f>
        <v>0</v>
      </c>
      <c r="K43" s="3"/>
      <c r="L43" s="14">
        <f>IFERROR(INDEX(Korr_Volumenzuwachs!$B$5:$G$14,MATCH($D43,Korr_Volumenzuwachs!$A$5:$A$14,0),MATCH(G43,Korr_Volumenzuwachs!$B$3:$G$3,0)),0)</f>
        <v>0</v>
      </c>
      <c r="M43" s="14">
        <f t="shared" ref="M43:M47" si="3">J43*L43</f>
        <v>0</v>
      </c>
    </row>
    <row r="44" spans="2:20" x14ac:dyDescent="0.75">
      <c r="D44" s="2">
        <f>Eingabe_B1!F41</f>
        <v>0</v>
      </c>
      <c r="E44" s="2">
        <f>Eingabe_B1!E41</f>
        <v>0</v>
      </c>
      <c r="F44" t="str">
        <f t="shared" si="2"/>
        <v>Sonst. LB0</v>
      </c>
      <c r="G44" t="str">
        <f>Listen!$B$4</f>
        <v>Sonst. LB</v>
      </c>
      <c r="H44" s="6"/>
      <c r="I44" s="4">
        <f>Eingabe_B1!D41</f>
        <v>0</v>
      </c>
      <c r="J44" s="3">
        <f>IFERROR(INDEX(Daten!$D:$I,MATCH(F44,Daten!$C:$C,0),MATCH($I44,Daten!$D$2:$I$2,0)),0)</f>
        <v>0</v>
      </c>
      <c r="K44" s="3"/>
      <c r="L44" s="14">
        <f>IFERROR(INDEX(Korr_Volumenzuwachs!$B$5:$G$14,MATCH($D44,Korr_Volumenzuwachs!$A$5:$A$14,0),MATCH(G44,Korr_Volumenzuwachs!$B$3:$G$3,0)),0)</f>
        <v>0</v>
      </c>
      <c r="M44" s="14">
        <f t="shared" si="3"/>
        <v>0</v>
      </c>
    </row>
    <row r="45" spans="2:20" x14ac:dyDescent="0.75">
      <c r="D45" s="2">
        <f>Eingabe_B1!F42</f>
        <v>0</v>
      </c>
      <c r="E45" s="2">
        <f>Eingabe_B1!E42</f>
        <v>0</v>
      </c>
      <c r="F45" t="str">
        <f t="shared" si="2"/>
        <v>Fichte0</v>
      </c>
      <c r="G45" t="str">
        <f>Listen!$B$5</f>
        <v>Fichte</v>
      </c>
      <c r="H45" s="6"/>
      <c r="I45" s="4">
        <f>Eingabe_B1!D42</f>
        <v>0</v>
      </c>
      <c r="J45" s="3">
        <f>IFERROR(INDEX(Daten!$D:$I,MATCH(F45,Daten!$C:$C,0),MATCH($I45,Daten!$D$2:$I$2,0)),0)</f>
        <v>0</v>
      </c>
      <c r="K45" s="3"/>
      <c r="L45" s="14">
        <f>IFERROR(INDEX(Korr_Volumenzuwachs!$B$5:$G$14,MATCH($D45,Korr_Volumenzuwachs!$A$5:$A$14,0),MATCH(G45,Korr_Volumenzuwachs!$B$3:$G$3,0)),0)</f>
        <v>0</v>
      </c>
      <c r="M45" s="14">
        <f t="shared" si="3"/>
        <v>0</v>
      </c>
    </row>
    <row r="46" spans="2:20" x14ac:dyDescent="0.75">
      <c r="D46" s="2">
        <f>Eingabe_B1!F43</f>
        <v>0</v>
      </c>
      <c r="E46" s="2">
        <f>Eingabe_B1!E43</f>
        <v>0</v>
      </c>
      <c r="F46" t="str">
        <f t="shared" si="2"/>
        <v>Kiefer0</v>
      </c>
      <c r="G46" t="str">
        <f>Listen!$B$6</f>
        <v>Kiefer</v>
      </c>
      <c r="H46" s="6"/>
      <c r="I46" s="4">
        <f>Eingabe_B1!D43</f>
        <v>0</v>
      </c>
      <c r="J46" s="3">
        <f>IFERROR(INDEX(Daten!$D:$I,MATCH(F46,Daten!$C:$C,0),MATCH($I46,Daten!$D$2:$I$2,0)),0)</f>
        <v>0</v>
      </c>
      <c r="K46" s="3"/>
      <c r="L46" s="14">
        <f>IFERROR(INDEX(Korr_Volumenzuwachs!$B$5:$G$14,MATCH($D46,Korr_Volumenzuwachs!$A$5:$A$14,0),MATCH(G46,Korr_Volumenzuwachs!$B$3:$G$3,0)),0)</f>
        <v>0</v>
      </c>
      <c r="M46" s="14">
        <f t="shared" si="3"/>
        <v>0</v>
      </c>
    </row>
    <row r="47" spans="2:20" x14ac:dyDescent="0.75">
      <c r="D47" s="2">
        <f>Eingabe_B1!F44</f>
        <v>0</v>
      </c>
      <c r="E47" s="2">
        <f>Eingabe_B1!E44</f>
        <v>0</v>
      </c>
      <c r="F47" t="str">
        <f t="shared" si="2"/>
        <v>Sonst. NB0</v>
      </c>
      <c r="G47" t="str">
        <f>Listen!$B$7</f>
        <v>Sonst. NB</v>
      </c>
      <c r="H47" s="6"/>
      <c r="I47" s="4">
        <f>Eingabe_B1!D44</f>
        <v>0</v>
      </c>
      <c r="J47" s="3">
        <f>IFERROR(INDEX(Daten!$D:$I,MATCH(F47,Daten!$C:$C,0),MATCH($I47,Daten!$D$2:$I$2,0)),0)</f>
        <v>0</v>
      </c>
      <c r="K47" s="3"/>
      <c r="L47" s="14">
        <f>IFERROR(INDEX(Korr_Volumenzuwachs!$B$5:$G$14,MATCH($D47,Korr_Volumenzuwachs!$A$5:$A$14,0),MATCH(G47,Korr_Volumenzuwachs!$B$3:$G$3,0)),0)</f>
        <v>0</v>
      </c>
      <c r="M47" s="14">
        <f t="shared" si="3"/>
        <v>0</v>
      </c>
    </row>
    <row r="48" spans="2:20" x14ac:dyDescent="0.75">
      <c r="D48">
        <f>SUM(D42:D47)</f>
        <v>0</v>
      </c>
      <c r="H48" s="7"/>
    </row>
    <row r="49" spans="2:20" x14ac:dyDescent="0.75">
      <c r="C49" t="s">
        <v>40</v>
      </c>
      <c r="D49" t="str">
        <f>IF(D48&gt;1.3,"F","Bestockungsgrad konsistent")</f>
        <v>Bestockungsgrad konsistent</v>
      </c>
    </row>
    <row r="51" spans="2:20" x14ac:dyDescent="0.75">
      <c r="B51" t="s">
        <v>113</v>
      </c>
      <c r="D51" t="str">
        <f>IF(OR(C43="F",D49="F",D53="F"),"Fehler","")</f>
        <v/>
      </c>
    </row>
    <row r="53" spans="2:20" x14ac:dyDescent="0.75">
      <c r="B53" t="s">
        <v>111</v>
      </c>
      <c r="D53" t="str">
        <f>IF((D45+D46+D47)&gt;0.3,"F","")</f>
        <v/>
      </c>
    </row>
    <row r="61" spans="2:20" s="9" customFormat="1" ht="44.25" x14ac:dyDescent="0.75">
      <c r="B61" s="8" t="s">
        <v>29</v>
      </c>
      <c r="C61" s="8" t="s">
        <v>28</v>
      </c>
      <c r="D61" s="8" t="s">
        <v>12</v>
      </c>
      <c r="E61" s="8" t="s">
        <v>15</v>
      </c>
      <c r="F61" s="8" t="s">
        <v>30</v>
      </c>
      <c r="G61" s="8" t="s">
        <v>27</v>
      </c>
      <c r="H61" s="8" t="s">
        <v>31</v>
      </c>
      <c r="I61" s="8" t="s">
        <v>14</v>
      </c>
      <c r="J61" s="8" t="s">
        <v>43</v>
      </c>
      <c r="K61" s="8" t="s">
        <v>33</v>
      </c>
      <c r="L61" s="8" t="s">
        <v>34</v>
      </c>
      <c r="M61" s="8" t="s">
        <v>44</v>
      </c>
      <c r="N61" s="8" t="s">
        <v>36</v>
      </c>
      <c r="O61" s="8" t="s">
        <v>37</v>
      </c>
      <c r="P61" s="8" t="s">
        <v>38</v>
      </c>
      <c r="Q61" s="8" t="s">
        <v>39</v>
      </c>
      <c r="R61" s="8" t="s">
        <v>110</v>
      </c>
      <c r="S61" s="8" t="s">
        <v>112</v>
      </c>
      <c r="T61" s="8"/>
    </row>
    <row r="62" spans="2:20" x14ac:dyDescent="0.75">
      <c r="B62" t="str">
        <f>Eingabe_B1!B49</f>
        <v>Fläche 3</v>
      </c>
      <c r="C62" s="2">
        <f>Eingabe_B1!D51</f>
        <v>0</v>
      </c>
      <c r="D62" s="2">
        <f>Eingabe_B1!F54</f>
        <v>0</v>
      </c>
      <c r="E62" s="2">
        <f>Eingabe_B1!E54</f>
        <v>0</v>
      </c>
      <c r="F62" t="str">
        <f>G62&amp;E62</f>
        <v>Buche0</v>
      </c>
      <c r="G62" t="str">
        <f>Listen!$B$2</f>
        <v>Buche</v>
      </c>
      <c r="H62" s="6"/>
      <c r="I62" s="4">
        <f>Eingabe_B1!D54</f>
        <v>0</v>
      </c>
      <c r="J62" s="3">
        <f>IFERROR(INDEX(Daten!$D:$I,MATCH(F62,Daten!$C:$C,0),MATCH($I62,Daten!$D$2:$I$2,0)),0)</f>
        <v>0</v>
      </c>
      <c r="K62" s="3"/>
      <c r="L62" s="14">
        <f>IFERROR(INDEX(Korr_Volumenzuwachs!$B$5:$G$14,MATCH($D62,Korr_Volumenzuwachs!$A$5:$A$14,0),MATCH(G62,Korr_Volumenzuwachs!$B$3:$G$3,0)),0)</f>
        <v>0</v>
      </c>
      <c r="M62" s="14">
        <f>J62*L62</f>
        <v>0</v>
      </c>
      <c r="N62" s="3">
        <f>ROUND(SUM(M62:M67),0)</f>
        <v>0</v>
      </c>
      <c r="O62" s="3">
        <f>IF(D71="Fehler","Fehler",N62)</f>
        <v>0</v>
      </c>
      <c r="P62" s="3">
        <f>IF(D71="Fehler","Fehler",O62*C62)</f>
        <v>0</v>
      </c>
      <c r="Q62" t="str">
        <f>IF(C63="F","Eingabe ab 1 ha","")</f>
        <v/>
      </c>
      <c r="R62" t="str">
        <f>IF(D69="F","Max. von 1,3","")</f>
        <v/>
      </c>
      <c r="S62" t="str">
        <f>IF(D73="F","Max. 0,3 Nadelbaumarten","")</f>
        <v/>
      </c>
    </row>
    <row r="63" spans="2:20" x14ac:dyDescent="0.75">
      <c r="B63" t="s">
        <v>40</v>
      </c>
      <c r="C63" t="str">
        <f>IF(ISBLANK(Eingabe_B1!D51),"",IF(C62&lt;1,"F","Eingabe korrekt"))</f>
        <v/>
      </c>
      <c r="D63" s="2">
        <f>Eingabe_B1!F55</f>
        <v>0</v>
      </c>
      <c r="E63" s="2">
        <f>Eingabe_B1!E55</f>
        <v>0</v>
      </c>
      <c r="F63" t="str">
        <f t="shared" ref="F63:F67" si="4">G63&amp;E63</f>
        <v>Eiche0</v>
      </c>
      <c r="G63" t="str">
        <f>Listen!$B$3</f>
        <v>Eiche</v>
      </c>
      <c r="H63" s="6"/>
      <c r="I63" s="4">
        <f>Eingabe_B1!D55</f>
        <v>0</v>
      </c>
      <c r="J63" s="3">
        <f>IFERROR(INDEX(Daten!$D:$I,MATCH(F63,Daten!$C:$C,0),MATCH($I63,Daten!$D$2:$I$2,0)),0)</f>
        <v>0</v>
      </c>
      <c r="K63" s="3"/>
      <c r="L63" s="14">
        <f>IFERROR(INDEX(Korr_Volumenzuwachs!$B$5:$G$14,MATCH($D63,Korr_Volumenzuwachs!$A$5:$A$14,0),MATCH(G63,Korr_Volumenzuwachs!$B$3:$G$3,0)),0)</f>
        <v>0</v>
      </c>
      <c r="M63" s="14">
        <f t="shared" ref="M63:M67" si="5">J63*L63</f>
        <v>0</v>
      </c>
    </row>
    <row r="64" spans="2:20" x14ac:dyDescent="0.75">
      <c r="D64" s="2">
        <f>Eingabe_B1!F56</f>
        <v>0</v>
      </c>
      <c r="E64" s="2">
        <f>Eingabe_B1!E56</f>
        <v>0</v>
      </c>
      <c r="F64" t="str">
        <f t="shared" si="4"/>
        <v>Sonst. LB0</v>
      </c>
      <c r="G64" t="str">
        <f>Listen!$B$4</f>
        <v>Sonst. LB</v>
      </c>
      <c r="H64" s="6"/>
      <c r="I64" s="4">
        <f>Eingabe_B1!D56</f>
        <v>0</v>
      </c>
      <c r="J64" s="3">
        <f>IFERROR(INDEX(Daten!$D:$I,MATCH(F64,Daten!$C:$C,0),MATCH($I64,Daten!$D$2:$I$2,0)),0)</f>
        <v>0</v>
      </c>
      <c r="K64" s="3"/>
      <c r="L64" s="14">
        <f>IFERROR(INDEX(Korr_Volumenzuwachs!$B$5:$G$14,MATCH($D64,Korr_Volumenzuwachs!$A$5:$A$14,0),MATCH(G64,Korr_Volumenzuwachs!$B$3:$G$3,0)),0)</f>
        <v>0</v>
      </c>
      <c r="M64" s="14">
        <f t="shared" si="5"/>
        <v>0</v>
      </c>
    </row>
    <row r="65" spans="2:13" x14ac:dyDescent="0.75">
      <c r="D65" s="2">
        <f>Eingabe_B1!F57</f>
        <v>0</v>
      </c>
      <c r="E65" s="2">
        <f>Eingabe_B1!E57</f>
        <v>0</v>
      </c>
      <c r="F65" t="str">
        <f t="shared" si="4"/>
        <v>Fichte0</v>
      </c>
      <c r="G65" t="str">
        <f>Listen!$B$5</f>
        <v>Fichte</v>
      </c>
      <c r="H65" s="6"/>
      <c r="I65" s="4">
        <f>Eingabe_B1!D57</f>
        <v>0</v>
      </c>
      <c r="J65" s="3">
        <f>IFERROR(INDEX(Daten!$D:$I,MATCH(F65,Daten!$C:$C,0),MATCH($I65,Daten!$D$2:$I$2,0)),0)</f>
        <v>0</v>
      </c>
      <c r="K65" s="3"/>
      <c r="L65" s="14">
        <f>IFERROR(INDEX(Korr_Volumenzuwachs!$B$5:$G$14,MATCH($D65,Korr_Volumenzuwachs!$A$5:$A$14,0),MATCH(G65,Korr_Volumenzuwachs!$B$3:$G$3,0)),0)</f>
        <v>0</v>
      </c>
      <c r="M65" s="14">
        <f t="shared" si="5"/>
        <v>0</v>
      </c>
    </row>
    <row r="66" spans="2:13" x14ac:dyDescent="0.75">
      <c r="D66" s="2">
        <f>Eingabe_B1!F58</f>
        <v>0</v>
      </c>
      <c r="E66" s="2">
        <f>Eingabe_B1!E58</f>
        <v>0</v>
      </c>
      <c r="F66" t="str">
        <f t="shared" si="4"/>
        <v>Kiefer0</v>
      </c>
      <c r="G66" t="str">
        <f>Listen!$B$6</f>
        <v>Kiefer</v>
      </c>
      <c r="H66" s="6"/>
      <c r="I66" s="4">
        <f>Eingabe_B1!D58</f>
        <v>0</v>
      </c>
      <c r="J66" s="3">
        <f>IFERROR(INDEX(Daten!$D:$I,MATCH(F66,Daten!$C:$C,0),MATCH($I66,Daten!$D$2:$I$2,0)),0)</f>
        <v>0</v>
      </c>
      <c r="K66" s="3"/>
      <c r="L66" s="14">
        <f>IFERROR(INDEX(Korr_Volumenzuwachs!$B$5:$G$14,MATCH($D66,Korr_Volumenzuwachs!$A$5:$A$14,0),MATCH(G66,Korr_Volumenzuwachs!$B$3:$G$3,0)),0)</f>
        <v>0</v>
      </c>
      <c r="M66" s="14">
        <f t="shared" si="5"/>
        <v>0</v>
      </c>
    </row>
    <row r="67" spans="2:13" x14ac:dyDescent="0.75">
      <c r="D67" s="2">
        <f>Eingabe_B1!F59</f>
        <v>0</v>
      </c>
      <c r="E67" s="2">
        <f>Eingabe_B1!E59</f>
        <v>0</v>
      </c>
      <c r="F67" t="str">
        <f t="shared" si="4"/>
        <v>Sonst. NB0</v>
      </c>
      <c r="G67" t="str">
        <f>Listen!$B$7</f>
        <v>Sonst. NB</v>
      </c>
      <c r="H67" s="6"/>
      <c r="I67" s="4">
        <f>Eingabe_B1!D59</f>
        <v>0</v>
      </c>
      <c r="J67" s="3">
        <f>IFERROR(INDEX(Daten!$D:$I,MATCH(F67,Daten!$C:$C,0),MATCH($I67,Daten!$D$2:$I$2,0)),0)</f>
        <v>0</v>
      </c>
      <c r="K67" s="3"/>
      <c r="L67" s="14">
        <f>IFERROR(INDEX(Korr_Volumenzuwachs!$B$5:$G$14,MATCH($D67,Korr_Volumenzuwachs!$A$5:$A$14,0),MATCH(G67,Korr_Volumenzuwachs!$B$3:$G$3,0)),0)</f>
        <v>0</v>
      </c>
      <c r="M67" s="14">
        <f t="shared" si="5"/>
        <v>0</v>
      </c>
    </row>
    <row r="68" spans="2:13" x14ac:dyDescent="0.75">
      <c r="D68">
        <f>SUM(D62:D67)</f>
        <v>0</v>
      </c>
      <c r="H68" s="7"/>
    </row>
    <row r="69" spans="2:13" x14ac:dyDescent="0.75">
      <c r="C69" t="s">
        <v>40</v>
      </c>
      <c r="D69" t="str">
        <f>IF(D68&gt;1.3,"F","Bestockungsgrad konsistent")</f>
        <v>Bestockungsgrad konsistent</v>
      </c>
    </row>
    <row r="71" spans="2:13" x14ac:dyDescent="0.75">
      <c r="B71" t="s">
        <v>113</v>
      </c>
      <c r="D71" t="str">
        <f>IF(OR(C63="F",D69="F",D73="F"),"Fehler","")</f>
        <v/>
      </c>
    </row>
    <row r="73" spans="2:13" x14ac:dyDescent="0.75">
      <c r="B73" t="s">
        <v>111</v>
      </c>
      <c r="D73" t="str">
        <f>IF((D65+D66+D67)&gt;0.3,"F","")</f>
        <v/>
      </c>
    </row>
    <row r="81" spans="2:20" s="9" customFormat="1" ht="44.25" x14ac:dyDescent="0.75">
      <c r="B81" s="8" t="s">
        <v>29</v>
      </c>
      <c r="C81" s="8" t="s">
        <v>28</v>
      </c>
      <c r="D81" s="8" t="s">
        <v>12</v>
      </c>
      <c r="E81" s="8" t="s">
        <v>15</v>
      </c>
      <c r="F81" s="8" t="s">
        <v>30</v>
      </c>
      <c r="G81" s="8" t="s">
        <v>27</v>
      </c>
      <c r="H81" s="8" t="s">
        <v>31</v>
      </c>
      <c r="I81" s="8" t="s">
        <v>14</v>
      </c>
      <c r="J81" s="8" t="s">
        <v>43</v>
      </c>
      <c r="K81" s="8" t="s">
        <v>33</v>
      </c>
      <c r="L81" s="8" t="s">
        <v>34</v>
      </c>
      <c r="M81" s="8" t="s">
        <v>44</v>
      </c>
      <c r="N81" s="8" t="s">
        <v>36</v>
      </c>
      <c r="O81" s="8" t="s">
        <v>37</v>
      </c>
      <c r="P81" s="8" t="s">
        <v>38</v>
      </c>
      <c r="Q81" s="8" t="s">
        <v>39</v>
      </c>
      <c r="R81" s="8" t="s">
        <v>110</v>
      </c>
      <c r="S81" s="8" t="s">
        <v>112</v>
      </c>
      <c r="T81" s="8"/>
    </row>
    <row r="82" spans="2:20" x14ac:dyDescent="0.75">
      <c r="B82" t="str">
        <f>Eingabe_B1!B64</f>
        <v>Fläche 4</v>
      </c>
      <c r="C82" s="2">
        <f>Eingabe_B1!D66</f>
        <v>0</v>
      </c>
      <c r="D82" s="2">
        <f>Eingabe_B1!F69</f>
        <v>0</v>
      </c>
      <c r="E82" s="2">
        <f>Eingabe_B1!E69</f>
        <v>0</v>
      </c>
      <c r="F82" t="str">
        <f>G82&amp;E82</f>
        <v>Buche0</v>
      </c>
      <c r="G82" t="str">
        <f>Listen!$B$2</f>
        <v>Buche</v>
      </c>
      <c r="H82" s="6"/>
      <c r="I82" s="4">
        <f>Eingabe_B1!D69</f>
        <v>0</v>
      </c>
      <c r="J82" s="3">
        <f>IFERROR(INDEX(Daten!$D:$I,MATCH(F82,Daten!$C:$C,0),MATCH($I82,Daten!$D$2:$I$2,0)),0)</f>
        <v>0</v>
      </c>
      <c r="K82" s="3"/>
      <c r="L82" s="14">
        <f>IFERROR(INDEX(Korr_Volumenzuwachs!$B$5:$G$14,MATCH($D82,Korr_Volumenzuwachs!$A$5:$A$14,0),MATCH(G82,Korr_Volumenzuwachs!$B$3:$G$3,0)),0)</f>
        <v>0</v>
      </c>
      <c r="M82" s="14">
        <f>J82*L82</f>
        <v>0</v>
      </c>
      <c r="N82" s="3">
        <f>ROUND(SUM(M82:M87),0)</f>
        <v>0</v>
      </c>
      <c r="O82" s="3">
        <f>IF(D91="Fehler","Fehler",N82)</f>
        <v>0</v>
      </c>
      <c r="P82" s="3">
        <f>IF(D91="Fehler","Fehler",O82*C82)</f>
        <v>0</v>
      </c>
      <c r="Q82" t="str">
        <f>IF(C83="F","Eingabe ab 1 ha","")</f>
        <v/>
      </c>
      <c r="R82" t="str">
        <f>IF(D89="F","Max. von 1,3","")</f>
        <v/>
      </c>
      <c r="S82" t="str">
        <f>IF(D93="F","Max. 0,3 Nadelbaumarten","")</f>
        <v/>
      </c>
    </row>
    <row r="83" spans="2:20" x14ac:dyDescent="0.75">
      <c r="B83" t="s">
        <v>40</v>
      </c>
      <c r="C83" t="str">
        <f>IF(ISBLANK(Eingabe_B1!D66),"",IF(C82&lt;1,"F","Eingabe korrekt"))</f>
        <v/>
      </c>
      <c r="D83" s="2">
        <f>Eingabe_B1!F70</f>
        <v>0</v>
      </c>
      <c r="E83" s="2">
        <f>Eingabe_B1!E70</f>
        <v>0</v>
      </c>
      <c r="F83" t="str">
        <f t="shared" ref="F83:F87" si="6">G83&amp;E83</f>
        <v>Eiche0</v>
      </c>
      <c r="G83" t="str">
        <f>Listen!$B$3</f>
        <v>Eiche</v>
      </c>
      <c r="H83" s="6"/>
      <c r="I83" s="4">
        <f>Eingabe_B1!D70</f>
        <v>0</v>
      </c>
      <c r="J83" s="3">
        <f>IFERROR(INDEX(Daten!$D:$I,MATCH(F83,Daten!$C:$C,0),MATCH($I83,Daten!$D$2:$I$2,0)),0)</f>
        <v>0</v>
      </c>
      <c r="K83" s="3"/>
      <c r="L83" s="14">
        <f>IFERROR(INDEX(Korr_Volumenzuwachs!$B$5:$G$14,MATCH($D83,Korr_Volumenzuwachs!$A$5:$A$14,0),MATCH(G83,Korr_Volumenzuwachs!$B$3:$G$3,0)),0)</f>
        <v>0</v>
      </c>
      <c r="M83" s="14">
        <f t="shared" ref="M83:M87" si="7">J83*L83</f>
        <v>0</v>
      </c>
    </row>
    <row r="84" spans="2:20" x14ac:dyDescent="0.75">
      <c r="D84" s="2">
        <f>Eingabe_B1!F71</f>
        <v>0</v>
      </c>
      <c r="E84" s="2">
        <f>Eingabe_B1!E71</f>
        <v>0</v>
      </c>
      <c r="F84" t="str">
        <f t="shared" si="6"/>
        <v>Sonst. LB0</v>
      </c>
      <c r="G84" t="str">
        <f>Listen!$B$4</f>
        <v>Sonst. LB</v>
      </c>
      <c r="H84" s="6"/>
      <c r="I84" s="4">
        <f>Eingabe_B1!D71</f>
        <v>0</v>
      </c>
      <c r="J84" s="3">
        <f>IFERROR(INDEX(Daten!$D:$I,MATCH(F84,Daten!$C:$C,0),MATCH($I84,Daten!$D$2:$I$2,0)),0)</f>
        <v>0</v>
      </c>
      <c r="K84" s="3"/>
      <c r="L84" s="14">
        <f>IFERROR(INDEX(Korr_Volumenzuwachs!$B$5:$G$14,MATCH($D84,Korr_Volumenzuwachs!$A$5:$A$14,0),MATCH(G84,Korr_Volumenzuwachs!$B$3:$G$3,0)),0)</f>
        <v>0</v>
      </c>
      <c r="M84" s="14">
        <f t="shared" si="7"/>
        <v>0</v>
      </c>
    </row>
    <row r="85" spans="2:20" x14ac:dyDescent="0.75">
      <c r="D85" s="2">
        <f>Eingabe_B1!F72</f>
        <v>0</v>
      </c>
      <c r="E85" s="2">
        <f>Eingabe_B1!E72</f>
        <v>0</v>
      </c>
      <c r="F85" t="str">
        <f t="shared" si="6"/>
        <v>Fichte0</v>
      </c>
      <c r="G85" t="str">
        <f>Listen!$B$5</f>
        <v>Fichte</v>
      </c>
      <c r="H85" s="6"/>
      <c r="I85" s="4">
        <f>Eingabe_B1!D72</f>
        <v>0</v>
      </c>
      <c r="J85" s="3">
        <f>IFERROR(INDEX(Daten!$D:$I,MATCH(F85,Daten!$C:$C,0),MATCH($I85,Daten!$D$2:$I$2,0)),0)</f>
        <v>0</v>
      </c>
      <c r="K85" s="3"/>
      <c r="L85" s="14">
        <f>IFERROR(INDEX(Korr_Volumenzuwachs!$B$5:$G$14,MATCH($D85,Korr_Volumenzuwachs!$A$5:$A$14,0),MATCH(G85,Korr_Volumenzuwachs!$B$3:$G$3,0)),0)</f>
        <v>0</v>
      </c>
      <c r="M85" s="14">
        <f t="shared" si="7"/>
        <v>0</v>
      </c>
    </row>
    <row r="86" spans="2:20" x14ac:dyDescent="0.75">
      <c r="D86" s="2">
        <f>Eingabe_B1!F73</f>
        <v>0</v>
      </c>
      <c r="E86" s="2">
        <f>Eingabe_B1!E73</f>
        <v>0</v>
      </c>
      <c r="F86" t="str">
        <f t="shared" si="6"/>
        <v>Kiefer0</v>
      </c>
      <c r="G86" t="str">
        <f>Listen!$B$6</f>
        <v>Kiefer</v>
      </c>
      <c r="H86" s="6"/>
      <c r="I86" s="4">
        <f>Eingabe_B1!D73</f>
        <v>0</v>
      </c>
      <c r="J86" s="3">
        <f>IFERROR(INDEX(Daten!$D:$I,MATCH(F86,Daten!$C:$C,0),MATCH($I86,Daten!$D$2:$I$2,0)),0)</f>
        <v>0</v>
      </c>
      <c r="K86" s="3"/>
      <c r="L86" s="14">
        <f>IFERROR(INDEX(Korr_Volumenzuwachs!$B$5:$G$14,MATCH($D86,Korr_Volumenzuwachs!$A$5:$A$14,0),MATCH(G86,Korr_Volumenzuwachs!$B$3:$G$3,0)),0)</f>
        <v>0</v>
      </c>
      <c r="M86" s="14">
        <f t="shared" si="7"/>
        <v>0</v>
      </c>
    </row>
    <row r="87" spans="2:20" x14ac:dyDescent="0.75">
      <c r="D87" s="2">
        <f>Eingabe_B1!F74</f>
        <v>0</v>
      </c>
      <c r="E87" s="2">
        <f>Eingabe_B1!E74</f>
        <v>0</v>
      </c>
      <c r="F87" t="str">
        <f t="shared" si="6"/>
        <v>Sonst. NB0</v>
      </c>
      <c r="G87" t="str">
        <f>Listen!$B$7</f>
        <v>Sonst. NB</v>
      </c>
      <c r="H87" s="6"/>
      <c r="I87" s="4">
        <f>Eingabe_B1!D74</f>
        <v>0</v>
      </c>
      <c r="J87" s="3">
        <f>IFERROR(INDEX(Daten!$D:$I,MATCH(F87,Daten!$C:$C,0),MATCH($I87,Daten!$D$2:$I$2,0)),0)</f>
        <v>0</v>
      </c>
      <c r="K87" s="3"/>
      <c r="L87" s="14">
        <f>IFERROR(INDEX(Korr_Volumenzuwachs!$B$5:$G$14,MATCH($D87,Korr_Volumenzuwachs!$A$5:$A$14,0),MATCH(G87,Korr_Volumenzuwachs!$B$3:$G$3,0)),0)</f>
        <v>0</v>
      </c>
      <c r="M87" s="14">
        <f t="shared" si="7"/>
        <v>0</v>
      </c>
    </row>
    <row r="88" spans="2:20" x14ac:dyDescent="0.75">
      <c r="D88">
        <f>SUM(D82:D87)</f>
        <v>0</v>
      </c>
      <c r="H88" s="7"/>
    </row>
    <row r="89" spans="2:20" x14ac:dyDescent="0.75">
      <c r="C89" t="s">
        <v>40</v>
      </c>
      <c r="D89" t="str">
        <f>IF(D88&gt;1.3,"F","Bestockungsgrad konsistent")</f>
        <v>Bestockungsgrad konsistent</v>
      </c>
    </row>
    <row r="91" spans="2:20" x14ac:dyDescent="0.75">
      <c r="B91" t="s">
        <v>113</v>
      </c>
      <c r="D91" t="str">
        <f>IF(OR(C83="F",D89="F",D93="F"),"Fehler","")</f>
        <v/>
      </c>
    </row>
    <row r="93" spans="2:20" x14ac:dyDescent="0.75">
      <c r="B93" t="s">
        <v>111</v>
      </c>
      <c r="D93" t="str">
        <f>IF((D85+D86+D87)&gt;0.3,"F","")</f>
        <v/>
      </c>
    </row>
    <row r="101" spans="2:20" s="9" customFormat="1" ht="44.25" x14ac:dyDescent="0.75">
      <c r="B101" s="8" t="s">
        <v>29</v>
      </c>
      <c r="C101" s="8" t="s">
        <v>28</v>
      </c>
      <c r="D101" s="8" t="s">
        <v>12</v>
      </c>
      <c r="E101" s="8" t="s">
        <v>15</v>
      </c>
      <c r="F101" s="8" t="s">
        <v>30</v>
      </c>
      <c r="G101" s="8" t="s">
        <v>27</v>
      </c>
      <c r="H101" s="8" t="s">
        <v>31</v>
      </c>
      <c r="I101" s="8" t="s">
        <v>14</v>
      </c>
      <c r="J101" s="8" t="s">
        <v>43</v>
      </c>
      <c r="K101" s="8" t="s">
        <v>33</v>
      </c>
      <c r="L101" s="8" t="s">
        <v>34</v>
      </c>
      <c r="M101" s="8" t="s">
        <v>44</v>
      </c>
      <c r="N101" s="8" t="s">
        <v>36</v>
      </c>
      <c r="O101" s="8" t="s">
        <v>37</v>
      </c>
      <c r="P101" s="8" t="s">
        <v>38</v>
      </c>
      <c r="Q101" s="8" t="s">
        <v>39</v>
      </c>
      <c r="R101" s="8" t="s">
        <v>110</v>
      </c>
      <c r="S101" s="8" t="s">
        <v>112</v>
      </c>
      <c r="T101" s="8"/>
    </row>
    <row r="102" spans="2:20" x14ac:dyDescent="0.75">
      <c r="B102" t="str">
        <f>Eingabe_B1!B79</f>
        <v>Fläche 5</v>
      </c>
      <c r="C102" s="2">
        <f>Eingabe_B1!D81</f>
        <v>0</v>
      </c>
      <c r="D102" s="2">
        <f>Eingabe_B1!F84</f>
        <v>0</v>
      </c>
      <c r="E102" s="2">
        <f>Eingabe_B1!E84</f>
        <v>0</v>
      </c>
      <c r="F102" t="str">
        <f>G102&amp;E102</f>
        <v>Buche0</v>
      </c>
      <c r="G102" t="str">
        <f>Listen!$B$2</f>
        <v>Buche</v>
      </c>
      <c r="H102" s="6"/>
      <c r="I102" s="4">
        <f>Eingabe_B1!D84</f>
        <v>0</v>
      </c>
      <c r="J102" s="3">
        <f>IFERROR(INDEX(Daten!$D:$I,MATCH(F102,Daten!$C:$C,0),MATCH($I102,Daten!$D$2:$I$2,0)),0)</f>
        <v>0</v>
      </c>
      <c r="K102" s="3"/>
      <c r="L102" s="14">
        <f>IFERROR(INDEX(Korr_Volumenzuwachs!$B$5:$G$14,MATCH($D102,Korr_Volumenzuwachs!$A$5:$A$14,0),MATCH(G102,Korr_Volumenzuwachs!$B$3:$G$3,0)),0)</f>
        <v>0</v>
      </c>
      <c r="M102" s="14">
        <f>J102*L102</f>
        <v>0</v>
      </c>
      <c r="N102" s="3">
        <f>ROUND(SUM(M102:M107),0)</f>
        <v>0</v>
      </c>
      <c r="O102" s="3">
        <f>IF(D111="Fehler","Fehler",N102)</f>
        <v>0</v>
      </c>
      <c r="P102" s="3">
        <f>IF(D111="Fehler","Fehler",O102*C102)</f>
        <v>0</v>
      </c>
      <c r="Q102" t="str">
        <f>IF(C103="F","Eingabe ab 1 ha","")</f>
        <v/>
      </c>
      <c r="R102" t="str">
        <f>IF(D109="F","Max. von 1,3","")</f>
        <v/>
      </c>
      <c r="S102" t="str">
        <f>IF(D113="F","Max. 0,3 Nadelbaumarten","")</f>
        <v/>
      </c>
    </row>
    <row r="103" spans="2:20" x14ac:dyDescent="0.75">
      <c r="B103" t="s">
        <v>40</v>
      </c>
      <c r="C103" t="str">
        <f>IF(ISBLANK(Eingabe_B1!D81),"",IF(C102&lt;1,"F","Eingabe korrekt"))</f>
        <v/>
      </c>
      <c r="D103" s="2">
        <f>Eingabe_B1!F85</f>
        <v>0</v>
      </c>
      <c r="E103" s="2">
        <f>Eingabe_B1!E85</f>
        <v>0</v>
      </c>
      <c r="F103" t="str">
        <f t="shared" ref="F103:F107" si="8">G103&amp;E103</f>
        <v>Eiche0</v>
      </c>
      <c r="G103" t="str">
        <f>Listen!$B$3</f>
        <v>Eiche</v>
      </c>
      <c r="H103" s="6"/>
      <c r="I103" s="4">
        <f>Eingabe_B1!D85</f>
        <v>0</v>
      </c>
      <c r="J103" s="3">
        <f>IFERROR(INDEX(Daten!$D:$I,MATCH(F103,Daten!$C:$C,0),MATCH($I103,Daten!$D$2:$I$2,0)),0)</f>
        <v>0</v>
      </c>
      <c r="K103" s="3"/>
      <c r="L103" s="14">
        <f>IFERROR(INDEX(Korr_Volumenzuwachs!$B$5:$G$14,MATCH($D103,Korr_Volumenzuwachs!$A$5:$A$14,0),MATCH(G103,Korr_Volumenzuwachs!$B$3:$G$3,0)),0)</f>
        <v>0</v>
      </c>
      <c r="M103" s="14">
        <f t="shared" ref="M103:M107" si="9">J103*L103</f>
        <v>0</v>
      </c>
    </row>
    <row r="104" spans="2:20" x14ac:dyDescent="0.75">
      <c r="D104" s="2">
        <f>Eingabe_B1!F86</f>
        <v>0</v>
      </c>
      <c r="E104" s="2">
        <f>Eingabe_B1!E86</f>
        <v>0</v>
      </c>
      <c r="F104" t="str">
        <f t="shared" si="8"/>
        <v>Sonst. LB0</v>
      </c>
      <c r="G104" t="str">
        <f>Listen!$B$4</f>
        <v>Sonst. LB</v>
      </c>
      <c r="H104" s="6"/>
      <c r="I104" s="4">
        <f>Eingabe_B1!D86</f>
        <v>0</v>
      </c>
      <c r="J104" s="3">
        <f>IFERROR(INDEX(Daten!$D:$I,MATCH(F104,Daten!$C:$C,0),MATCH($I104,Daten!$D$2:$I$2,0)),0)</f>
        <v>0</v>
      </c>
      <c r="K104" s="3"/>
      <c r="L104" s="14">
        <f>IFERROR(INDEX(Korr_Volumenzuwachs!$B$5:$G$14,MATCH($D104,Korr_Volumenzuwachs!$A$5:$A$14,0),MATCH(G104,Korr_Volumenzuwachs!$B$3:$G$3,0)),0)</f>
        <v>0</v>
      </c>
      <c r="M104" s="14">
        <f t="shared" si="9"/>
        <v>0</v>
      </c>
    </row>
    <row r="105" spans="2:20" x14ac:dyDescent="0.75">
      <c r="D105" s="2">
        <f>Eingabe_B1!F87</f>
        <v>0</v>
      </c>
      <c r="E105" s="2">
        <f>Eingabe_B1!E87</f>
        <v>0</v>
      </c>
      <c r="F105" t="str">
        <f t="shared" si="8"/>
        <v>Fichte0</v>
      </c>
      <c r="G105" t="str">
        <f>Listen!$B$5</f>
        <v>Fichte</v>
      </c>
      <c r="H105" s="6"/>
      <c r="I105" s="4">
        <f>Eingabe_B1!D87</f>
        <v>0</v>
      </c>
      <c r="J105" s="3">
        <f>IFERROR(INDEX(Daten!$D:$I,MATCH(F105,Daten!$C:$C,0),MATCH($I105,Daten!$D$2:$I$2,0)),0)</f>
        <v>0</v>
      </c>
      <c r="K105" s="3"/>
      <c r="L105" s="14">
        <f>IFERROR(INDEX(Korr_Volumenzuwachs!$B$5:$G$14,MATCH($D105,Korr_Volumenzuwachs!$A$5:$A$14,0),MATCH(G105,Korr_Volumenzuwachs!$B$3:$G$3,0)),0)</f>
        <v>0</v>
      </c>
      <c r="M105" s="14">
        <f t="shared" si="9"/>
        <v>0</v>
      </c>
    </row>
    <row r="106" spans="2:20" x14ac:dyDescent="0.75">
      <c r="D106" s="2">
        <f>Eingabe_B1!F88</f>
        <v>0</v>
      </c>
      <c r="E106" s="2">
        <f>Eingabe_B1!E88</f>
        <v>0</v>
      </c>
      <c r="F106" t="str">
        <f t="shared" si="8"/>
        <v>Kiefer0</v>
      </c>
      <c r="G106" t="str">
        <f>Listen!$B$6</f>
        <v>Kiefer</v>
      </c>
      <c r="H106" s="6"/>
      <c r="I106" s="4">
        <f>Eingabe_B1!D88</f>
        <v>0</v>
      </c>
      <c r="J106" s="3">
        <f>IFERROR(INDEX(Daten!$D:$I,MATCH(F106,Daten!$C:$C,0),MATCH($I106,Daten!$D$2:$I$2,0)),0)</f>
        <v>0</v>
      </c>
      <c r="K106" s="3"/>
      <c r="L106" s="14">
        <f>IFERROR(INDEX(Korr_Volumenzuwachs!$B$5:$G$14,MATCH($D106,Korr_Volumenzuwachs!$A$5:$A$14,0),MATCH(G106,Korr_Volumenzuwachs!$B$3:$G$3,0)),0)</f>
        <v>0</v>
      </c>
      <c r="M106" s="14">
        <f t="shared" si="9"/>
        <v>0</v>
      </c>
    </row>
    <row r="107" spans="2:20" x14ac:dyDescent="0.75">
      <c r="D107" s="2">
        <f>Eingabe_B1!F89</f>
        <v>0</v>
      </c>
      <c r="E107" s="2">
        <f>Eingabe_B1!E89</f>
        <v>0</v>
      </c>
      <c r="F107" t="str">
        <f t="shared" si="8"/>
        <v>Sonst. NB0</v>
      </c>
      <c r="G107" t="str">
        <f>Listen!$B$7</f>
        <v>Sonst. NB</v>
      </c>
      <c r="H107" s="6"/>
      <c r="I107" s="4">
        <f>Eingabe_B1!D89</f>
        <v>0</v>
      </c>
      <c r="J107" s="3">
        <f>IFERROR(INDEX(Daten!$D:$I,MATCH(F107,Daten!$C:$C,0),MATCH($I107,Daten!$D$2:$I$2,0)),0)</f>
        <v>0</v>
      </c>
      <c r="K107" s="3"/>
      <c r="L107" s="14">
        <f>IFERROR(INDEX(Korr_Volumenzuwachs!$B$5:$G$14,MATCH($D107,Korr_Volumenzuwachs!$A$5:$A$14,0),MATCH(G107,Korr_Volumenzuwachs!$B$3:$G$3,0)),0)</f>
        <v>0</v>
      </c>
      <c r="M107" s="14">
        <f t="shared" si="9"/>
        <v>0</v>
      </c>
    </row>
    <row r="108" spans="2:20" x14ac:dyDescent="0.75">
      <c r="D108">
        <f>SUM(D102:D107)</f>
        <v>0</v>
      </c>
      <c r="H108" s="7"/>
    </row>
    <row r="109" spans="2:20" x14ac:dyDescent="0.75">
      <c r="C109" t="s">
        <v>40</v>
      </c>
      <c r="D109" t="str">
        <f>IF(D108&gt;1.3,"F","Bestockungsgrad konsistent")</f>
        <v>Bestockungsgrad konsistent</v>
      </c>
    </row>
    <row r="111" spans="2:20" x14ac:dyDescent="0.75">
      <c r="B111" t="s">
        <v>113</v>
      </c>
      <c r="D111" t="str">
        <f>IF(OR(C103="F",D109="F",D113="F"),"Fehler","")</f>
        <v/>
      </c>
    </row>
    <row r="113" spans="2:4" x14ac:dyDescent="0.75">
      <c r="B113" t="s">
        <v>111</v>
      </c>
      <c r="D113" t="str">
        <f>IF((D105+D106+D107)&gt;0.3,"F","")</f>
        <v/>
      </c>
    </row>
  </sheetData>
  <mergeCells count="7">
    <mergeCell ref="C11:D11"/>
    <mergeCell ref="C12:D12"/>
    <mergeCell ref="C13:D13"/>
    <mergeCell ref="C7:D7"/>
    <mergeCell ref="C8:D8"/>
    <mergeCell ref="C9:D9"/>
    <mergeCell ref="C10:D10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200-000000000000}">
          <x14:formula1>
            <xm:f>Listen!$K$2:$K$7</xm:f>
          </x14:formula1>
          <xm:sqref>I22:I27 I102:I107 I42:I47 I62:I67 I82:I87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T111"/>
  <sheetViews>
    <sheetView zoomScale="90" zoomScaleNormal="90" workbookViewId="0">
      <selection activeCell="K27" sqref="K27"/>
    </sheetView>
  </sheetViews>
  <sheetFormatPr baseColWidth="10" defaultColWidth="11.40625" defaultRowHeight="14.75" x14ac:dyDescent="0.75"/>
  <cols>
    <col min="4" max="4" width="17.7265625" customWidth="1"/>
    <col min="5" max="6" width="14.40625" customWidth="1"/>
    <col min="7" max="7" width="17.1328125" customWidth="1"/>
    <col min="9" max="9" width="13.7265625" customWidth="1"/>
    <col min="10" max="10" width="17.1328125" customWidth="1"/>
    <col min="11" max="11" width="15.7265625" customWidth="1"/>
    <col min="12" max="12" width="17.1328125" customWidth="1"/>
    <col min="13" max="13" width="15.7265625" customWidth="1"/>
    <col min="14" max="14" width="23.7265625" customWidth="1"/>
    <col min="15" max="15" width="14.40625" customWidth="1"/>
    <col min="16" max="16" width="12.86328125" customWidth="1"/>
    <col min="17" max="17" width="20" customWidth="1"/>
    <col min="18" max="18" width="15.26953125" customWidth="1"/>
  </cols>
  <sheetData>
    <row r="1" spans="2:13" x14ac:dyDescent="0.75">
      <c r="B1" s="1" t="s">
        <v>0</v>
      </c>
      <c r="F1">
        <v>1</v>
      </c>
      <c r="G1">
        <v>2</v>
      </c>
      <c r="H1">
        <v>3</v>
      </c>
      <c r="I1">
        <v>4</v>
      </c>
      <c r="J1">
        <v>5</v>
      </c>
      <c r="K1">
        <v>6</v>
      </c>
    </row>
    <row r="2" spans="2:13" x14ac:dyDescent="0.75">
      <c r="D2" s="8"/>
    </row>
    <row r="3" spans="2:13" x14ac:dyDescent="0.75">
      <c r="L3" s="5"/>
      <c r="M3" s="5"/>
    </row>
    <row r="4" spans="2:13" x14ac:dyDescent="0.75">
      <c r="E4" s="5"/>
      <c r="F4" s="5"/>
      <c r="G4" s="5"/>
      <c r="H4" s="5"/>
      <c r="I4" s="5"/>
      <c r="J4" s="5"/>
      <c r="K4" s="5"/>
      <c r="L4" s="5"/>
      <c r="M4" s="5"/>
    </row>
    <row r="5" spans="2:13" x14ac:dyDescent="0.75">
      <c r="L5" s="5"/>
      <c r="M5" s="5"/>
    </row>
    <row r="6" spans="2:13" x14ac:dyDescent="0.75">
      <c r="L6" s="5"/>
      <c r="M6" s="5"/>
    </row>
    <row r="7" spans="2:13" ht="29.5" x14ac:dyDescent="0.75">
      <c r="B7" s="26" t="s">
        <v>29</v>
      </c>
      <c r="C7" s="23" t="s">
        <v>1</v>
      </c>
      <c r="D7" s="24" t="s">
        <v>23</v>
      </c>
      <c r="E7" s="17" t="s">
        <v>114</v>
      </c>
      <c r="F7" s="17" t="s">
        <v>115</v>
      </c>
      <c r="G7" s="17" t="s">
        <v>2</v>
      </c>
      <c r="L7" s="5"/>
      <c r="M7" s="5"/>
    </row>
    <row r="8" spans="2:13" x14ac:dyDescent="0.75">
      <c r="B8" s="19" t="s">
        <v>4</v>
      </c>
      <c r="C8" s="22" t="str">
        <f>IF(ISBLANK(Eingabe_B2!D19),"",Eingabe_B2!D19)</f>
        <v/>
      </c>
      <c r="D8" s="22" t="str">
        <f>IF(OR(ISBLANK(G22),G22=0),"",G22)</f>
        <v/>
      </c>
      <c r="E8" s="21" t="str">
        <f>IF(OR(ISBLANK(E22),E22=0),"",E22)</f>
        <v/>
      </c>
      <c r="F8" s="20" t="str">
        <f>IF(OR(ISBLANK(C22),C22&lt;1),"",C22)</f>
        <v/>
      </c>
      <c r="G8" s="21" t="str">
        <f>IF(OR(ISBLANK(P22),P22=0,P22="Fehler"),"",P22)</f>
        <v/>
      </c>
      <c r="L8" s="5"/>
      <c r="M8" s="5"/>
    </row>
    <row r="9" spans="2:13" x14ac:dyDescent="0.75">
      <c r="B9" s="19" t="s">
        <v>5</v>
      </c>
      <c r="C9" s="22" t="str">
        <f>IF(ISBLANK(Eingabe_B2!D34),"",Eingabe_B2!D34)</f>
        <v/>
      </c>
      <c r="D9" s="22" t="str">
        <f>IF(OR(ISBLANK(G42),G42=0),"",G42)</f>
        <v/>
      </c>
      <c r="E9" s="21" t="str">
        <f>IF(OR(ISBLANK(E42),E42=0),"",E42)</f>
        <v/>
      </c>
      <c r="F9" s="20" t="str">
        <f>IF(OR(ISBLANK(C42),C42&lt;1),"",C42)</f>
        <v/>
      </c>
      <c r="G9" s="21" t="str">
        <f>IF(OR(ISBLANK(P42),P42=0,P42="Fehler"),"",P42)</f>
        <v/>
      </c>
      <c r="L9" s="5"/>
      <c r="M9" s="5"/>
    </row>
    <row r="10" spans="2:13" x14ac:dyDescent="0.75">
      <c r="B10" s="19" t="s">
        <v>6</v>
      </c>
      <c r="C10" s="22" t="str">
        <f>IF(ISBLANK(Eingabe_B2!D44),"",Eingabe_B2!D44)</f>
        <v/>
      </c>
      <c r="D10" s="22" t="str">
        <f>IF(OR(ISBLANK(G62),G62=0),"",G62)</f>
        <v/>
      </c>
      <c r="E10" s="21" t="str">
        <f>IF(OR(ISBLANK(E62),E62=0),"",E62)</f>
        <v/>
      </c>
      <c r="F10" s="20" t="str">
        <f>IF(OR(ISBLANK(C62),C62&lt;1),"",C62)</f>
        <v/>
      </c>
      <c r="G10" s="21" t="str">
        <f>IF(OR(ISBLANK(P62),P62=0,P62="Fehler"),"",P62)</f>
        <v/>
      </c>
      <c r="L10" s="5"/>
      <c r="M10" s="5"/>
    </row>
    <row r="11" spans="2:13" x14ac:dyDescent="0.75">
      <c r="B11" s="19" t="s">
        <v>7</v>
      </c>
      <c r="C11" s="22" t="str">
        <f>IF(ISBLANK(Eingabe_B2!D54),"",Eingabe_B2!D54)</f>
        <v/>
      </c>
      <c r="D11" s="22" t="str">
        <f>IF(OR(ISBLANK(G82),G82=0),"",G82)</f>
        <v/>
      </c>
      <c r="E11" s="21" t="str">
        <f>IF(OR(ISBLANK(E82),E82=0),"",E82)</f>
        <v/>
      </c>
      <c r="F11" s="20" t="str">
        <f>IF(OR(ISBLANK(C82),C82&lt;1),"",C82)</f>
        <v/>
      </c>
      <c r="G11" s="21" t="str">
        <f>IF(OR(ISBLANK(P82),P82=0,P82="Fehler"),"",P82)</f>
        <v/>
      </c>
      <c r="L11" s="5"/>
      <c r="M11" s="5"/>
    </row>
    <row r="12" spans="2:13" x14ac:dyDescent="0.75">
      <c r="B12" s="19" t="s">
        <v>8</v>
      </c>
      <c r="C12" s="22" t="str">
        <f>IF(ISBLANK(Eingabe_B2!D64),"",Eingabe_B2!D64)</f>
        <v/>
      </c>
      <c r="D12" s="22" t="str">
        <f>IF(OR(ISBLANK(G102),G102=0),"",G102)</f>
        <v/>
      </c>
      <c r="E12" s="21" t="str">
        <f>IF(OR(ISBLANK(E102),E102=0),"",E102)</f>
        <v/>
      </c>
      <c r="F12" s="20" t="str">
        <f>IF(OR(ISBLANK(C102),C102&lt;1),"",C102)</f>
        <v/>
      </c>
      <c r="G12" s="21" t="str">
        <f>IF(OR(ISBLANK(P102),P102=0,P102="Fehler"),"",P102)</f>
        <v/>
      </c>
    </row>
    <row r="13" spans="2:13" x14ac:dyDescent="0.75">
      <c r="B13" s="18" t="s">
        <v>3</v>
      </c>
      <c r="C13" s="22" t="s">
        <v>109</v>
      </c>
      <c r="D13" s="22" t="s">
        <v>109</v>
      </c>
      <c r="E13" s="21" t="s">
        <v>109</v>
      </c>
      <c r="F13" s="20">
        <f>SUM(F8:F12)</f>
        <v>0</v>
      </c>
      <c r="G13" s="20">
        <f>SUM(G8:G12)</f>
        <v>0</v>
      </c>
    </row>
    <row r="14" spans="2:13" x14ac:dyDescent="0.75">
      <c r="E14" s="3"/>
    </row>
    <row r="21" spans="2:20" s="9" customFormat="1" ht="59" x14ac:dyDescent="0.75">
      <c r="B21" s="8" t="s">
        <v>29</v>
      </c>
      <c r="C21" s="8" t="s">
        <v>28</v>
      </c>
      <c r="D21" s="8" t="s">
        <v>12</v>
      </c>
      <c r="E21" s="8" t="s">
        <v>15</v>
      </c>
      <c r="F21" s="8" t="s">
        <v>30</v>
      </c>
      <c r="G21" s="8" t="s">
        <v>27</v>
      </c>
      <c r="H21" s="8" t="s">
        <v>31</v>
      </c>
      <c r="I21" s="8" t="s">
        <v>14</v>
      </c>
      <c r="J21" s="8" t="s">
        <v>32</v>
      </c>
      <c r="K21" s="8" t="s">
        <v>33</v>
      </c>
      <c r="L21" s="8" t="s">
        <v>34</v>
      </c>
      <c r="M21" s="8" t="s">
        <v>35</v>
      </c>
      <c r="N21" s="8" t="s">
        <v>36</v>
      </c>
      <c r="O21" s="8" t="s">
        <v>37</v>
      </c>
      <c r="P21" s="8" t="s">
        <v>38</v>
      </c>
      <c r="Q21" s="8" t="s">
        <v>39</v>
      </c>
      <c r="R21" s="8" t="s">
        <v>110</v>
      </c>
      <c r="S21" s="8"/>
      <c r="T21" s="8"/>
    </row>
    <row r="22" spans="2:20" x14ac:dyDescent="0.75">
      <c r="B22" t="str">
        <f>Eingabe_B2!B19</f>
        <v>Fläche 1</v>
      </c>
      <c r="C22" s="2">
        <f>Eingabe_B2!D21</f>
        <v>0</v>
      </c>
      <c r="D22" s="2">
        <f>Eingabe_B2!F24</f>
        <v>0</v>
      </c>
      <c r="E22" s="2">
        <f>Eingabe_B2!E24</f>
        <v>0</v>
      </c>
      <c r="F22" t="str">
        <f>G22&amp;E22</f>
        <v>00</v>
      </c>
      <c r="G22">
        <f>Eingabe_B2!C24</f>
        <v>0</v>
      </c>
      <c r="H22" s="6"/>
      <c r="I22" s="4">
        <f>Eingabe_B2!D24</f>
        <v>0</v>
      </c>
      <c r="J22" s="3">
        <f>IFERROR(INDEX(Daten_Stör!$D:$I,MATCH(F22,Daten_Stör!$C:$C,0),MATCH($I22,Daten_Stör!$D$2:$I$2,0)),0)</f>
        <v>0</v>
      </c>
      <c r="K22" s="3">
        <f>J22/20</f>
        <v>0</v>
      </c>
      <c r="L22" s="14">
        <f>IFERROR(INDEX(Korr_Volumenzuwachs!$B$5:$G$15,MATCH($D22,Korr_Volumenzuwachs!$A$5:$A$15,0),MATCH(G22,Korr_Volumenzuwachs!$B$3:$G$3,0)),0)</f>
        <v>0</v>
      </c>
      <c r="M22" s="14">
        <f>K22*L22</f>
        <v>0</v>
      </c>
      <c r="N22" s="3">
        <f>ROUND(SUM(M22:M22),0)</f>
        <v>0</v>
      </c>
      <c r="O22" s="3">
        <f>IF(D31="Fehler","Fehler",N22)</f>
        <v>0</v>
      </c>
      <c r="P22" s="3">
        <f>IF(D31="Fehler","Fehler",O22*C22)</f>
        <v>0</v>
      </c>
      <c r="Q22" t="str">
        <f>IF(C23="F","Eingabe ab 1 ha","")</f>
        <v/>
      </c>
      <c r="R22" t="str">
        <f>IF(D29="F","Max. von 1,2","")</f>
        <v/>
      </c>
    </row>
    <row r="23" spans="2:20" x14ac:dyDescent="0.75">
      <c r="B23" t="s">
        <v>40</v>
      </c>
      <c r="C23" t="str">
        <f>IF(ISBLANK(Eingabe_B2!D21),"",IF(C22&lt;1,"F","Eingabe korrekt"))</f>
        <v/>
      </c>
      <c r="D23" s="2"/>
      <c r="E23" s="2"/>
      <c r="H23" s="6"/>
      <c r="I23" s="4"/>
      <c r="J23" s="3"/>
      <c r="K23" s="3"/>
      <c r="L23" s="14"/>
      <c r="M23" s="14"/>
    </row>
    <row r="24" spans="2:20" x14ac:dyDescent="0.75">
      <c r="D24" s="2"/>
      <c r="E24" s="2"/>
      <c r="H24" s="6"/>
      <c r="I24" s="4"/>
      <c r="J24" s="3"/>
      <c r="K24" s="3"/>
      <c r="L24" s="14"/>
      <c r="M24" s="14"/>
    </row>
    <row r="25" spans="2:20" x14ac:dyDescent="0.75">
      <c r="D25" s="2"/>
      <c r="E25" s="2"/>
      <c r="H25" s="6"/>
      <c r="I25" s="4"/>
      <c r="J25" s="3"/>
      <c r="K25" s="3"/>
      <c r="L25" s="14"/>
      <c r="M25" s="14"/>
    </row>
    <row r="26" spans="2:20" x14ac:dyDescent="0.75">
      <c r="D26" s="2"/>
      <c r="E26" s="2"/>
      <c r="H26" s="6"/>
      <c r="I26" s="4"/>
      <c r="J26" s="3"/>
      <c r="K26" s="3"/>
      <c r="L26" s="14"/>
      <c r="M26" s="14"/>
    </row>
    <row r="27" spans="2:20" x14ac:dyDescent="0.75">
      <c r="D27" s="2"/>
      <c r="E27" s="2"/>
      <c r="H27" s="6"/>
      <c r="I27" s="4"/>
      <c r="J27" s="3"/>
      <c r="K27" s="3"/>
      <c r="L27" s="14"/>
      <c r="M27" s="14"/>
    </row>
    <row r="28" spans="2:20" x14ac:dyDescent="0.75">
      <c r="D28">
        <f>SUM(D22:D27)</f>
        <v>0</v>
      </c>
      <c r="H28" s="7"/>
    </row>
    <row r="29" spans="2:20" x14ac:dyDescent="0.75">
      <c r="C29" t="s">
        <v>40</v>
      </c>
      <c r="D29" t="str">
        <f>IF(D28&gt;1.2,"F","Bestockungsgrad konsistent")</f>
        <v>Bestockungsgrad konsistent</v>
      </c>
    </row>
    <row r="31" spans="2:20" x14ac:dyDescent="0.75">
      <c r="B31" t="s">
        <v>117</v>
      </c>
      <c r="D31" t="str">
        <f>IF(OR(C23="F",D29="F"),"Fehler","")</f>
        <v/>
      </c>
    </row>
    <row r="41" spans="2:20" s="9" customFormat="1" ht="59" x14ac:dyDescent="0.75">
      <c r="B41" s="8" t="s">
        <v>29</v>
      </c>
      <c r="C41" s="8" t="s">
        <v>28</v>
      </c>
      <c r="D41" s="8" t="s">
        <v>12</v>
      </c>
      <c r="E41" s="8" t="s">
        <v>15</v>
      </c>
      <c r="F41" s="8" t="s">
        <v>30</v>
      </c>
      <c r="G41" s="8" t="s">
        <v>27</v>
      </c>
      <c r="H41" s="8" t="s">
        <v>31</v>
      </c>
      <c r="I41" s="8" t="s">
        <v>14</v>
      </c>
      <c r="J41" s="8" t="s">
        <v>32</v>
      </c>
      <c r="K41" s="8" t="s">
        <v>33</v>
      </c>
      <c r="L41" s="8" t="s">
        <v>34</v>
      </c>
      <c r="M41" s="8" t="s">
        <v>35</v>
      </c>
      <c r="N41" s="8" t="s">
        <v>36</v>
      </c>
      <c r="O41" s="8" t="s">
        <v>37</v>
      </c>
      <c r="P41" s="8" t="s">
        <v>38</v>
      </c>
      <c r="Q41" s="8" t="s">
        <v>39</v>
      </c>
      <c r="R41" s="8" t="s">
        <v>110</v>
      </c>
      <c r="S41" s="8"/>
      <c r="T41" s="8"/>
    </row>
    <row r="42" spans="2:20" x14ac:dyDescent="0.75">
      <c r="B42" t="str">
        <f>Eingabe_B2!B34</f>
        <v>Fläche 2</v>
      </c>
      <c r="C42" s="2">
        <f>Eingabe_B2!D36</f>
        <v>0</v>
      </c>
      <c r="D42" s="2">
        <f>Eingabe_B2!F39</f>
        <v>0</v>
      </c>
      <c r="E42" s="2">
        <f>Eingabe_B2!E39</f>
        <v>0</v>
      </c>
      <c r="F42" t="str">
        <f>G42&amp;E42</f>
        <v>00</v>
      </c>
      <c r="G42">
        <f>Eingabe_B2!C39</f>
        <v>0</v>
      </c>
      <c r="H42" s="6"/>
      <c r="I42" s="4">
        <f>Eingabe_B2!D39</f>
        <v>0</v>
      </c>
      <c r="J42" s="3">
        <f>IFERROR(INDEX(Daten_Stör!$D:$I,MATCH(F42,Daten_Stör!$C:$C,0),MATCH($I42,Daten_Stör!$D$2:$I$2,0)),0)</f>
        <v>0</v>
      </c>
      <c r="K42" s="3">
        <f>J42/20</f>
        <v>0</v>
      </c>
      <c r="L42" s="14">
        <f>IFERROR(INDEX(Korr_Volumenzuwachs!$B$5:$G$15,MATCH($D42,Korr_Volumenzuwachs!$A$5:$A$15,0),MATCH(G42,Korr_Volumenzuwachs!$B$3:$G$3,0)),0)</f>
        <v>0</v>
      </c>
      <c r="M42" s="14">
        <f>K42*L42</f>
        <v>0</v>
      </c>
      <c r="N42" s="3">
        <f>ROUND(SUM(M42:M42),0)</f>
        <v>0</v>
      </c>
      <c r="O42" s="3">
        <f>IF(D51="Fehler","Fehler",N42)</f>
        <v>0</v>
      </c>
      <c r="P42" s="3">
        <f>IF(D51="Fehler","Fehler",O42*C42)</f>
        <v>0</v>
      </c>
      <c r="Q42" t="str">
        <f>IF(C43="F","Eingabe ab 1 ha","")</f>
        <v/>
      </c>
      <c r="R42" t="str">
        <f>IF(D49="F","Max. von 1,2","")</f>
        <v/>
      </c>
    </row>
    <row r="43" spans="2:20" x14ac:dyDescent="0.75">
      <c r="B43" t="s">
        <v>40</v>
      </c>
      <c r="C43" t="str">
        <f>IF(ISBLANK(Eingabe_B2!D36),"",IF(C42&lt;1,"F","Eingabe korrekt"))</f>
        <v/>
      </c>
      <c r="D43" s="2"/>
      <c r="E43" s="2"/>
      <c r="H43" s="6"/>
      <c r="I43" s="4"/>
      <c r="J43" s="3"/>
      <c r="K43" s="3"/>
      <c r="L43" s="14"/>
      <c r="M43" s="14"/>
    </row>
    <row r="44" spans="2:20" x14ac:dyDescent="0.75">
      <c r="D44" s="2"/>
      <c r="E44" s="2"/>
      <c r="H44" s="6"/>
      <c r="I44" s="4"/>
      <c r="J44" s="3"/>
      <c r="K44" s="3"/>
      <c r="L44" s="14"/>
      <c r="M44" s="14"/>
    </row>
    <row r="45" spans="2:20" x14ac:dyDescent="0.75">
      <c r="D45" s="2"/>
      <c r="E45" s="2"/>
      <c r="H45" s="6"/>
      <c r="I45" s="4"/>
      <c r="J45" s="3"/>
      <c r="K45" s="3"/>
      <c r="L45" s="14"/>
      <c r="M45" s="14"/>
    </row>
    <row r="46" spans="2:20" x14ac:dyDescent="0.75">
      <c r="D46" s="2"/>
      <c r="E46" s="2"/>
      <c r="H46" s="6"/>
      <c r="I46" s="4"/>
      <c r="J46" s="3"/>
      <c r="K46" s="3"/>
      <c r="L46" s="14"/>
      <c r="M46" s="14"/>
    </row>
    <row r="47" spans="2:20" x14ac:dyDescent="0.75">
      <c r="D47" s="2"/>
      <c r="E47" s="2"/>
      <c r="H47" s="6"/>
      <c r="I47" s="4"/>
      <c r="J47" s="3"/>
      <c r="K47" s="3"/>
      <c r="L47" s="14"/>
      <c r="M47" s="14"/>
    </row>
    <row r="48" spans="2:20" x14ac:dyDescent="0.75">
      <c r="D48">
        <f>SUM(D42:D47)</f>
        <v>0</v>
      </c>
      <c r="H48" s="7"/>
    </row>
    <row r="49" spans="2:20" x14ac:dyDescent="0.75">
      <c r="C49" t="s">
        <v>40</v>
      </c>
      <c r="D49" t="str">
        <f>IF(D48&gt;1.2,"F","Bestockungsgrad konsistent")</f>
        <v>Bestockungsgrad konsistent</v>
      </c>
    </row>
    <row r="51" spans="2:20" x14ac:dyDescent="0.75">
      <c r="B51" t="s">
        <v>117</v>
      </c>
      <c r="D51" t="str">
        <f>IF(OR(C43="F",D49="F"),"Fehler","")</f>
        <v/>
      </c>
    </row>
    <row r="61" spans="2:20" s="9" customFormat="1" ht="59" x14ac:dyDescent="0.75">
      <c r="B61" s="8" t="s">
        <v>29</v>
      </c>
      <c r="C61" s="8" t="s">
        <v>28</v>
      </c>
      <c r="D61" s="8" t="s">
        <v>12</v>
      </c>
      <c r="E61" s="8" t="s">
        <v>15</v>
      </c>
      <c r="F61" s="8" t="s">
        <v>30</v>
      </c>
      <c r="G61" s="8" t="s">
        <v>27</v>
      </c>
      <c r="H61" s="8" t="s">
        <v>31</v>
      </c>
      <c r="I61" s="8" t="s">
        <v>14</v>
      </c>
      <c r="J61" s="8" t="s">
        <v>32</v>
      </c>
      <c r="K61" s="8" t="s">
        <v>33</v>
      </c>
      <c r="L61" s="8" t="s">
        <v>34</v>
      </c>
      <c r="M61" s="8" t="s">
        <v>35</v>
      </c>
      <c r="N61" s="8" t="s">
        <v>36</v>
      </c>
      <c r="O61" s="8" t="s">
        <v>37</v>
      </c>
      <c r="P61" s="8" t="s">
        <v>38</v>
      </c>
      <c r="Q61" s="8" t="s">
        <v>39</v>
      </c>
      <c r="R61" s="8" t="s">
        <v>110</v>
      </c>
      <c r="S61" s="8"/>
      <c r="T61" s="8"/>
    </row>
    <row r="62" spans="2:20" x14ac:dyDescent="0.75">
      <c r="B62" t="str">
        <f>Eingabe_B2!B44</f>
        <v>Fläche 3</v>
      </c>
      <c r="C62" s="2">
        <f>Eingabe_B2!D46</f>
        <v>0</v>
      </c>
      <c r="D62" s="2">
        <f>Eingabe_B2!F49</f>
        <v>0</v>
      </c>
      <c r="E62" s="2">
        <f>Eingabe_B2!E49</f>
        <v>0</v>
      </c>
      <c r="F62" t="str">
        <f>G62&amp;E62</f>
        <v>00</v>
      </c>
      <c r="G62">
        <f>Eingabe_B2!C49</f>
        <v>0</v>
      </c>
      <c r="H62" s="6"/>
      <c r="I62" s="4">
        <f>Eingabe_B2!D49</f>
        <v>0</v>
      </c>
      <c r="J62" s="3">
        <f>IFERROR(INDEX(Daten_Stör!$D:$I,MATCH(F62,Daten_Stör!$C:$C,0),MATCH($I62,Daten_Stör!$D$2:$I$2,0)),0)</f>
        <v>0</v>
      </c>
      <c r="K62" s="3">
        <f>J62/20</f>
        <v>0</v>
      </c>
      <c r="L62" s="14">
        <f>IFERROR(INDEX(Korr_Volumenzuwachs!$B$5:$G$15,MATCH($D62,Korr_Volumenzuwachs!$A$5:$A$15,0),MATCH(G62,Korr_Volumenzuwachs!$B$3:$G$3,0)),0)</f>
        <v>0</v>
      </c>
      <c r="M62" s="14">
        <f>K62*L62</f>
        <v>0</v>
      </c>
      <c r="N62" s="3">
        <f>ROUND(SUM(M62:M62),0)</f>
        <v>0</v>
      </c>
      <c r="O62" s="3">
        <f>IF(D71="Fehler","Fehler",N62)</f>
        <v>0</v>
      </c>
      <c r="P62" s="3">
        <f>IF(D71="Fehler","Fehler",O62*C62)</f>
        <v>0</v>
      </c>
      <c r="Q62" t="str">
        <f>IF(C63="F","Eingabe ab 1 ha","")</f>
        <v/>
      </c>
      <c r="R62" t="str">
        <f>IF(D69="F","Max. von 1,2","")</f>
        <v/>
      </c>
    </row>
    <row r="63" spans="2:20" x14ac:dyDescent="0.75">
      <c r="B63" t="s">
        <v>40</v>
      </c>
      <c r="C63" t="str">
        <f>IF(ISBLANK(Eingabe_B2!D46),"",IF(C62&lt;1,"F","Eingabe korrekt"))</f>
        <v/>
      </c>
      <c r="D63" s="2"/>
      <c r="E63" s="2"/>
      <c r="H63" s="6"/>
      <c r="I63" s="4"/>
      <c r="J63" s="3"/>
      <c r="K63" s="3"/>
      <c r="L63" s="14"/>
      <c r="M63" s="14"/>
    </row>
    <row r="64" spans="2:20" x14ac:dyDescent="0.75">
      <c r="D64" s="2"/>
      <c r="E64" s="2"/>
      <c r="H64" s="6"/>
      <c r="I64" s="4"/>
      <c r="J64" s="3"/>
      <c r="K64" s="3"/>
      <c r="L64" s="14"/>
      <c r="M64" s="14"/>
    </row>
    <row r="65" spans="2:13" x14ac:dyDescent="0.75">
      <c r="D65" s="2"/>
      <c r="E65" s="2"/>
      <c r="H65" s="6"/>
      <c r="I65" s="4"/>
      <c r="J65" s="3"/>
      <c r="K65" s="3"/>
      <c r="L65" s="14"/>
      <c r="M65" s="14"/>
    </row>
    <row r="66" spans="2:13" x14ac:dyDescent="0.75">
      <c r="D66" s="2"/>
      <c r="E66" s="2"/>
      <c r="H66" s="6"/>
      <c r="I66" s="4"/>
      <c r="J66" s="3"/>
      <c r="K66" s="3"/>
      <c r="L66" s="14"/>
      <c r="M66" s="14"/>
    </row>
    <row r="67" spans="2:13" x14ac:dyDescent="0.75">
      <c r="D67" s="2"/>
      <c r="E67" s="2"/>
      <c r="H67" s="6"/>
      <c r="I67" s="4"/>
      <c r="J67" s="3"/>
      <c r="K67" s="3"/>
      <c r="L67" s="14"/>
      <c r="M67" s="14"/>
    </row>
    <row r="68" spans="2:13" x14ac:dyDescent="0.75">
      <c r="D68">
        <f>SUM(D62:D67)</f>
        <v>0</v>
      </c>
      <c r="H68" s="7"/>
    </row>
    <row r="69" spans="2:13" x14ac:dyDescent="0.75">
      <c r="C69" t="s">
        <v>40</v>
      </c>
      <c r="D69" t="str">
        <f>IF(D68&gt;1.2,"F","Bestockungsgrad konsistent")</f>
        <v>Bestockungsgrad konsistent</v>
      </c>
    </row>
    <row r="71" spans="2:13" x14ac:dyDescent="0.75">
      <c r="B71" t="s">
        <v>117</v>
      </c>
      <c r="D71" t="str">
        <f>IF(OR(C63="F",D69="F"),"Fehler","")</f>
        <v/>
      </c>
    </row>
    <row r="81" spans="2:20" s="9" customFormat="1" ht="59" x14ac:dyDescent="0.75">
      <c r="B81" s="8" t="s">
        <v>29</v>
      </c>
      <c r="C81" s="8" t="s">
        <v>28</v>
      </c>
      <c r="D81" s="8" t="s">
        <v>12</v>
      </c>
      <c r="E81" s="8" t="s">
        <v>15</v>
      </c>
      <c r="F81" s="8" t="s">
        <v>30</v>
      </c>
      <c r="G81" s="8" t="s">
        <v>27</v>
      </c>
      <c r="H81" s="8" t="s">
        <v>31</v>
      </c>
      <c r="I81" s="8" t="s">
        <v>14</v>
      </c>
      <c r="J81" s="8" t="s">
        <v>32</v>
      </c>
      <c r="K81" s="8" t="s">
        <v>33</v>
      </c>
      <c r="L81" s="8" t="s">
        <v>34</v>
      </c>
      <c r="M81" s="8" t="s">
        <v>35</v>
      </c>
      <c r="N81" s="8" t="s">
        <v>36</v>
      </c>
      <c r="O81" s="8" t="s">
        <v>37</v>
      </c>
      <c r="P81" s="8" t="s">
        <v>38</v>
      </c>
      <c r="Q81" s="8" t="s">
        <v>39</v>
      </c>
      <c r="R81" s="8" t="s">
        <v>110</v>
      </c>
      <c r="S81" s="8"/>
      <c r="T81" s="8"/>
    </row>
    <row r="82" spans="2:20" x14ac:dyDescent="0.75">
      <c r="B82" t="str">
        <f>Eingabe_B2!B54</f>
        <v>Fläche 4</v>
      </c>
      <c r="C82" s="2">
        <f>Eingabe_B2!D56</f>
        <v>0</v>
      </c>
      <c r="D82" s="2">
        <f>Eingabe_B2!F59</f>
        <v>0</v>
      </c>
      <c r="E82" s="2">
        <f>Eingabe_B2!E59</f>
        <v>0</v>
      </c>
      <c r="F82" t="str">
        <f>G82&amp;E82</f>
        <v>00</v>
      </c>
      <c r="G82">
        <f>Eingabe_B2!C59</f>
        <v>0</v>
      </c>
      <c r="H82" s="6"/>
      <c r="I82" s="4">
        <f>Eingabe_B2!D59</f>
        <v>0</v>
      </c>
      <c r="J82" s="3">
        <f>IFERROR(INDEX(Daten_Stör!$D:$I,MATCH(F82,Daten_Stör!$C:$C,0),MATCH($I82,Daten_Stör!$D$2:$I$2,0)),0)</f>
        <v>0</v>
      </c>
      <c r="K82" s="3">
        <f>J82/20</f>
        <v>0</v>
      </c>
      <c r="L82" s="14">
        <f>IFERROR(INDEX(Korr_Volumenzuwachs!$B$5:$G$15,MATCH($D82,Korr_Volumenzuwachs!$A$5:$A$15,0),MATCH(G82,Korr_Volumenzuwachs!$B$3:$G$3,0)),0)</f>
        <v>0</v>
      </c>
      <c r="M82" s="14">
        <f>K82*L82</f>
        <v>0</v>
      </c>
      <c r="N82" s="3">
        <f>ROUND(SUM(M82:M82),0)</f>
        <v>0</v>
      </c>
      <c r="O82" s="3">
        <f>IF(D91="Fehler","Fehler",N82)</f>
        <v>0</v>
      </c>
      <c r="P82" s="3">
        <f>IF(D91="Fehler","Fehler",O82*C82)</f>
        <v>0</v>
      </c>
      <c r="Q82" t="str">
        <f>IF(C83="F","Eingabe ab 1 ha","")</f>
        <v/>
      </c>
      <c r="R82" t="str">
        <f>IF(D89="F","Max. von 1,2","")</f>
        <v/>
      </c>
    </row>
    <row r="83" spans="2:20" x14ac:dyDescent="0.75">
      <c r="B83" t="s">
        <v>40</v>
      </c>
      <c r="C83" t="str">
        <f>IF(ISBLANK(Eingabe_B2!D56),"",IF(C82&lt;1,"F","Eingabe korrekt"))</f>
        <v/>
      </c>
      <c r="D83" s="2"/>
      <c r="E83" s="2"/>
      <c r="H83" s="6"/>
      <c r="I83" s="4"/>
      <c r="J83" s="3"/>
      <c r="K83" s="3"/>
      <c r="L83" s="14"/>
      <c r="M83" s="14"/>
    </row>
    <row r="84" spans="2:20" x14ac:dyDescent="0.75">
      <c r="D84" s="2"/>
      <c r="E84" s="2"/>
      <c r="H84" s="6"/>
      <c r="I84" s="4"/>
      <c r="J84" s="3"/>
      <c r="K84" s="3"/>
      <c r="L84" s="14"/>
      <c r="M84" s="14"/>
    </row>
    <row r="85" spans="2:20" x14ac:dyDescent="0.75">
      <c r="D85" s="2"/>
      <c r="E85" s="2"/>
      <c r="H85" s="6"/>
      <c r="I85" s="4"/>
      <c r="J85" s="3"/>
      <c r="K85" s="3"/>
      <c r="L85" s="14"/>
      <c r="M85" s="14"/>
    </row>
    <row r="86" spans="2:20" x14ac:dyDescent="0.75">
      <c r="D86" s="2"/>
      <c r="E86" s="2"/>
      <c r="H86" s="6"/>
      <c r="I86" s="4"/>
      <c r="J86" s="3"/>
      <c r="K86" s="3"/>
      <c r="L86" s="14"/>
      <c r="M86" s="14"/>
    </row>
    <row r="87" spans="2:20" x14ac:dyDescent="0.75">
      <c r="D87" s="2"/>
      <c r="E87" s="2"/>
      <c r="H87" s="6"/>
      <c r="I87" s="4"/>
      <c r="J87" s="3"/>
      <c r="K87" s="3"/>
      <c r="L87" s="14"/>
      <c r="M87" s="14"/>
    </row>
    <row r="88" spans="2:20" x14ac:dyDescent="0.75">
      <c r="D88">
        <f>SUM(D82:D87)</f>
        <v>0</v>
      </c>
      <c r="H88" s="7"/>
    </row>
    <row r="89" spans="2:20" x14ac:dyDescent="0.75">
      <c r="C89" t="s">
        <v>40</v>
      </c>
      <c r="D89" t="str">
        <f>IF(D88&gt;1.2,"F","Bestockungsgrad konsistent")</f>
        <v>Bestockungsgrad konsistent</v>
      </c>
    </row>
    <row r="91" spans="2:20" x14ac:dyDescent="0.75">
      <c r="B91" t="s">
        <v>117</v>
      </c>
      <c r="D91" t="str">
        <f>IF(OR(C83="F",D89="F"),"Fehler","")</f>
        <v/>
      </c>
    </row>
    <row r="101" spans="2:20" s="9" customFormat="1" ht="59" x14ac:dyDescent="0.75">
      <c r="B101" s="8" t="s">
        <v>29</v>
      </c>
      <c r="C101" s="8" t="s">
        <v>28</v>
      </c>
      <c r="D101" s="8" t="s">
        <v>12</v>
      </c>
      <c r="E101" s="8" t="s">
        <v>15</v>
      </c>
      <c r="F101" s="8" t="s">
        <v>30</v>
      </c>
      <c r="G101" s="8" t="s">
        <v>27</v>
      </c>
      <c r="H101" s="8" t="s">
        <v>31</v>
      </c>
      <c r="I101" s="8" t="s">
        <v>14</v>
      </c>
      <c r="J101" s="8" t="s">
        <v>32</v>
      </c>
      <c r="K101" s="8" t="s">
        <v>33</v>
      </c>
      <c r="L101" s="8" t="s">
        <v>34</v>
      </c>
      <c r="M101" s="8" t="s">
        <v>35</v>
      </c>
      <c r="N101" s="8" t="s">
        <v>36</v>
      </c>
      <c r="O101" s="8" t="s">
        <v>37</v>
      </c>
      <c r="P101" s="8" t="s">
        <v>38</v>
      </c>
      <c r="Q101" s="8" t="s">
        <v>39</v>
      </c>
      <c r="R101" s="8" t="s">
        <v>110</v>
      </c>
      <c r="S101" s="8"/>
      <c r="T101" s="8"/>
    </row>
    <row r="102" spans="2:20" x14ac:dyDescent="0.75">
      <c r="B102" t="str">
        <f>Eingabe_B2!B64</f>
        <v>Fläche 5</v>
      </c>
      <c r="C102" s="2">
        <f>Eingabe_B2!D66</f>
        <v>0</v>
      </c>
      <c r="D102" s="2">
        <f>Eingabe_B2!F69</f>
        <v>0</v>
      </c>
      <c r="E102" s="2">
        <f>Eingabe_B2!E69</f>
        <v>0</v>
      </c>
      <c r="F102" t="str">
        <f>G102&amp;E102</f>
        <v>00</v>
      </c>
      <c r="G102">
        <f>Eingabe_B2!C69</f>
        <v>0</v>
      </c>
      <c r="H102" s="6"/>
      <c r="I102" s="4">
        <f>Eingabe_B2!D69</f>
        <v>0</v>
      </c>
      <c r="J102" s="3">
        <f>IFERROR(INDEX(Daten_Stör!$D:$I,MATCH(F102,Daten_Stör!$C:$C,0),MATCH($I102,Daten_Stör!$D$2:$I$2,0)),0)</f>
        <v>0</v>
      </c>
      <c r="K102" s="3">
        <f>J102/20</f>
        <v>0</v>
      </c>
      <c r="L102" s="14">
        <f>IFERROR(INDEX(Korr_Volumenzuwachs!$B$5:$G$15,MATCH($D102,Korr_Volumenzuwachs!$A$5:$A$15,0),MATCH(G102,Korr_Volumenzuwachs!$B$3:$G$3,0)),0)</f>
        <v>0</v>
      </c>
      <c r="M102" s="14">
        <f>K102*L102</f>
        <v>0</v>
      </c>
      <c r="N102" s="3">
        <f>ROUND(SUM(M102:M102),0)</f>
        <v>0</v>
      </c>
      <c r="O102" s="3">
        <f>IF(D111="Fehler","Fehler",N102)</f>
        <v>0</v>
      </c>
      <c r="P102" s="3">
        <f>IF(D111="Fehler","Fehler",O102*C102)</f>
        <v>0</v>
      </c>
      <c r="Q102" t="str">
        <f>IF(C103="F","Eingabe ab 1 ha","")</f>
        <v/>
      </c>
      <c r="R102" t="str">
        <f>IF(D109="F","Max. von 1,2","")</f>
        <v/>
      </c>
    </row>
    <row r="103" spans="2:20" x14ac:dyDescent="0.75">
      <c r="B103" t="s">
        <v>40</v>
      </c>
      <c r="C103" t="str">
        <f>IF(ISBLANK(Eingabe_B2!D66),"",IF(C102&lt;1,"F","Eingabe korrekt"))</f>
        <v/>
      </c>
      <c r="D103" s="2"/>
      <c r="E103" s="2"/>
      <c r="H103" s="6"/>
      <c r="I103" s="4"/>
      <c r="J103" s="3"/>
      <c r="K103" s="3"/>
      <c r="L103" s="14"/>
      <c r="M103" s="14"/>
    </row>
    <row r="104" spans="2:20" x14ac:dyDescent="0.75">
      <c r="D104" s="2"/>
      <c r="E104" s="2"/>
      <c r="H104" s="6"/>
      <c r="I104" s="4"/>
      <c r="J104" s="3"/>
      <c r="K104" s="3"/>
      <c r="L104" s="14"/>
      <c r="M104" s="14"/>
    </row>
    <row r="105" spans="2:20" x14ac:dyDescent="0.75">
      <c r="D105" s="2"/>
      <c r="E105" s="2"/>
      <c r="H105" s="6"/>
      <c r="I105" s="4"/>
      <c r="J105" s="3"/>
      <c r="K105" s="3"/>
      <c r="L105" s="14"/>
      <c r="M105" s="14"/>
    </row>
    <row r="106" spans="2:20" x14ac:dyDescent="0.75">
      <c r="D106" s="2"/>
      <c r="E106" s="2"/>
      <c r="H106" s="6"/>
      <c r="I106" s="4"/>
      <c r="J106" s="3"/>
      <c r="K106" s="3"/>
      <c r="L106" s="14"/>
      <c r="M106" s="14"/>
    </row>
    <row r="107" spans="2:20" x14ac:dyDescent="0.75">
      <c r="D107" s="2"/>
      <c r="E107" s="2"/>
      <c r="H107" s="6"/>
      <c r="I107" s="4"/>
      <c r="J107" s="3"/>
      <c r="K107" s="3"/>
      <c r="L107" s="14"/>
      <c r="M107" s="14"/>
    </row>
    <row r="108" spans="2:20" x14ac:dyDescent="0.75">
      <c r="D108">
        <f>SUM(D102:D107)</f>
        <v>0</v>
      </c>
      <c r="H108" s="7"/>
    </row>
    <row r="109" spans="2:20" x14ac:dyDescent="0.75">
      <c r="C109" t="s">
        <v>40</v>
      </c>
      <c r="D109" t="str">
        <f>IF(D108&gt;1.2,"F","Bestockungsgrad konsistent")</f>
        <v>Bestockungsgrad konsistent</v>
      </c>
    </row>
    <row r="111" spans="2:20" x14ac:dyDescent="0.75">
      <c r="B111" t="s">
        <v>117</v>
      </c>
      <c r="D111" t="str">
        <f>IF(OR(C103="F",D109="F"),"Fehler","")</f>
        <v/>
      </c>
    </row>
  </sheetData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300-000000000000}">
          <x14:formula1>
            <xm:f>Listen!$K$2:$K$7</xm:f>
          </x14:formula1>
          <xm:sqref>I22:I27 I42:I47 I62:I67 I82:I87 I102:I107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K28"/>
  <sheetViews>
    <sheetView workbookViewId="0">
      <selection activeCell="K30" sqref="K30"/>
    </sheetView>
  </sheetViews>
  <sheetFormatPr baseColWidth="10" defaultColWidth="11.40625" defaultRowHeight="14.75" x14ac:dyDescent="0.75"/>
  <cols>
    <col min="1" max="1" width="18.26953125" bestFit="1" customWidth="1"/>
    <col min="2" max="2" width="12.86328125" style="28" bestFit="1" customWidth="1"/>
    <col min="3" max="3" width="12.86328125" style="28" customWidth="1"/>
  </cols>
  <sheetData>
    <row r="2" spans="1:11" x14ac:dyDescent="0.75">
      <c r="A2" s="27" t="str">
        <f>Listen!B1</f>
        <v>Baumartengruppen</v>
      </c>
      <c r="B2" s="27" t="str">
        <f>Listen!D1</f>
        <v>Altersklassen</v>
      </c>
      <c r="C2" s="27" t="s">
        <v>30</v>
      </c>
      <c r="D2" s="27" t="str">
        <f>Listen!K2</f>
        <v>Ekl. 0</v>
      </c>
      <c r="E2" s="27" t="str">
        <f>Listen!K3</f>
        <v>Ekl. I</v>
      </c>
      <c r="F2" s="27" t="str">
        <f>Listen!K4</f>
        <v>Ekl. I.5</v>
      </c>
      <c r="G2" s="27" t="str">
        <f>Listen!K5</f>
        <v>Ekl. II</v>
      </c>
      <c r="H2" s="27" t="str">
        <f>Listen!K6</f>
        <v>Ekl. II.5</v>
      </c>
      <c r="I2" s="27" t="str">
        <f>Listen!K7</f>
        <v>Ekl. III</v>
      </c>
    </row>
    <row r="3" spans="1:11" x14ac:dyDescent="0.75">
      <c r="A3" t="str">
        <f>Listen!G2</f>
        <v>Fichte</v>
      </c>
      <c r="B3" s="28">
        <f>Fichte_Stör!H4</f>
        <v>50</v>
      </c>
      <c r="C3" s="28" t="str">
        <f t="shared" ref="C3:C28" si="0">A3&amp;B3</f>
        <v>Fichte50</v>
      </c>
      <c r="D3" s="3">
        <f>Fichte_Stör!I4</f>
        <v>12511.834660473216</v>
      </c>
      <c r="E3" s="3">
        <f>Fichte_Stör!J4</f>
        <v>9581.0524388009035</v>
      </c>
      <c r="F3" s="3">
        <f>AVERAGE(G3,E3)</f>
        <v>8845.9287788587772</v>
      </c>
      <c r="G3" s="3">
        <f>Fichte_Stör!L4</f>
        <v>8110.8051189166499</v>
      </c>
      <c r="H3" s="3">
        <f>AVERAGE(I3,G3)</f>
        <v>6221.4268006694692</v>
      </c>
      <c r="I3" s="3">
        <f>Fichte_Stör!N4</f>
        <v>4332.0484824222885</v>
      </c>
      <c r="K3" s="3">
        <f>AVERAGE(D3:I15)</f>
        <v>13820.560342571827</v>
      </c>
    </row>
    <row r="4" spans="1:11" x14ac:dyDescent="0.75">
      <c r="A4" t="str">
        <f>A3</f>
        <v>Fichte</v>
      </c>
      <c r="B4" s="28">
        <f>Fichte_Stör!H5</f>
        <v>55</v>
      </c>
      <c r="C4" s="28" t="str">
        <f t="shared" si="0"/>
        <v>Fichte55</v>
      </c>
      <c r="D4" s="3">
        <f>Fichte_Stör!I5</f>
        <v>13861.320380664503</v>
      </c>
      <c r="E4" s="3">
        <f>Fichte_Stör!J5</f>
        <v>10811.165478217581</v>
      </c>
      <c r="F4" s="3">
        <f t="shared" ref="F4:H16" si="1">AVERAGE(G4,E4)</f>
        <v>9219.3781151845178</v>
      </c>
      <c r="G4" s="3">
        <f>Fichte_Stör!L5</f>
        <v>7627.5907521514564</v>
      </c>
      <c r="H4" s="3">
        <f t="shared" ref="H4:H15" si="2">AVERAGE(I4,G4)</f>
        <v>6285.0833662386676</v>
      </c>
      <c r="I4" s="3">
        <f>Fichte_Stör!N5</f>
        <v>4942.5759803258788</v>
      </c>
    </row>
    <row r="5" spans="1:11" x14ac:dyDescent="0.75">
      <c r="A5" t="str">
        <f t="shared" ref="A5:A9" si="3">A4</f>
        <v>Fichte</v>
      </c>
      <c r="B5" s="28">
        <f>Fichte_Stör!H6</f>
        <v>60</v>
      </c>
      <c r="C5" s="28" t="str">
        <f t="shared" si="0"/>
        <v>Fichte60</v>
      </c>
      <c r="D5" s="3">
        <f>Fichte_Stör!I6</f>
        <v>15132.942422009406</v>
      </c>
      <c r="E5" s="3">
        <f>Fichte_Stör!J6</f>
        <v>12145.812787994164</v>
      </c>
      <c r="F5" s="3">
        <f t="shared" si="1"/>
        <v>10463.59886222451</v>
      </c>
      <c r="G5" s="3">
        <f>Fichte_Stör!L6</f>
        <v>8781.3849364548532</v>
      </c>
      <c r="H5" s="3">
        <f t="shared" si="2"/>
        <v>7225.5897656243123</v>
      </c>
      <c r="I5" s="3">
        <f>Fichte_Stör!N6</f>
        <v>5669.7945947937706</v>
      </c>
    </row>
    <row r="6" spans="1:11" x14ac:dyDescent="0.75">
      <c r="A6" t="str">
        <f t="shared" si="3"/>
        <v>Fichte</v>
      </c>
      <c r="B6" s="28">
        <f>Fichte_Stör!H7</f>
        <v>65</v>
      </c>
      <c r="C6" s="28" t="str">
        <f t="shared" si="0"/>
        <v>Fichte65</v>
      </c>
      <c r="D6" s="3">
        <f>Fichte_Stör!I7</f>
        <v>16051.170014353511</v>
      </c>
      <c r="E6" s="3">
        <f>Fichte_Stör!J7</f>
        <v>13383.655459333362</v>
      </c>
      <c r="F6" s="3">
        <f t="shared" si="1"/>
        <v>11802.258913631711</v>
      </c>
      <c r="G6" s="3">
        <f>Fichte_Stör!L7</f>
        <v>10220.862367930062</v>
      </c>
      <c r="H6" s="3">
        <f t="shared" si="2"/>
        <v>8416.5197651463095</v>
      </c>
      <c r="I6" s="3">
        <f>Fichte_Stör!N7</f>
        <v>6612.1771623625591</v>
      </c>
    </row>
    <row r="7" spans="1:11" x14ac:dyDescent="0.75">
      <c r="A7" t="str">
        <f t="shared" si="3"/>
        <v>Fichte</v>
      </c>
      <c r="B7" s="28">
        <f>Fichte_Stör!H8</f>
        <v>70</v>
      </c>
      <c r="C7" s="28" t="str">
        <f t="shared" si="0"/>
        <v>Fichte70</v>
      </c>
      <c r="D7" s="3">
        <f>Fichte_Stör!I8</f>
        <v>17440.328536401161</v>
      </c>
      <c r="E7" s="3">
        <f>Fichte_Stör!J8</f>
        <v>14378.502834836483</v>
      </c>
      <c r="F7" s="3">
        <f t="shared" si="1"/>
        <v>12797.959122025226</v>
      </c>
      <c r="G7" s="3">
        <f>Fichte_Stör!L8</f>
        <v>11217.415409213969</v>
      </c>
      <c r="H7" s="3">
        <f t="shared" si="2"/>
        <v>9477.7351462291354</v>
      </c>
      <c r="I7" s="3">
        <f>Fichte_Stör!N8</f>
        <v>7738.0548832443019</v>
      </c>
    </row>
    <row r="8" spans="1:11" x14ac:dyDescent="0.75">
      <c r="A8" t="str">
        <f t="shared" si="3"/>
        <v>Fichte</v>
      </c>
      <c r="B8" s="28">
        <f>Fichte_Stör!H9</f>
        <v>75</v>
      </c>
      <c r="C8" s="28" t="str">
        <f t="shared" si="0"/>
        <v>Fichte75</v>
      </c>
      <c r="D8" s="3">
        <f>Fichte_Stör!I9</f>
        <v>18508.975821851822</v>
      </c>
      <c r="E8" s="3">
        <f>Fichte_Stör!J9</f>
        <v>15569.042343562471</v>
      </c>
      <c r="F8" s="3">
        <f t="shared" si="1"/>
        <v>13949.051055117101</v>
      </c>
      <c r="G8" s="3">
        <f>Fichte_Stör!L9</f>
        <v>12329.059766671731</v>
      </c>
      <c r="H8" s="3">
        <f t="shared" si="2"/>
        <v>10504.573794341941</v>
      </c>
      <c r="I8" s="3">
        <f>Fichte_Stör!N9</f>
        <v>8680.0878220121522</v>
      </c>
    </row>
    <row r="9" spans="1:11" x14ac:dyDescent="0.75">
      <c r="A9" t="str">
        <f t="shared" si="3"/>
        <v>Fichte</v>
      </c>
      <c r="B9" s="28">
        <f>Fichte_Stör!H10</f>
        <v>80</v>
      </c>
      <c r="C9" s="28" t="str">
        <f t="shared" si="0"/>
        <v>Fichte80</v>
      </c>
      <c r="D9" s="3">
        <f>Fichte_Stör!I10</f>
        <v>19521.705684378398</v>
      </c>
      <c r="E9" s="3">
        <f>Fichte_Stör!J10</f>
        <v>16473.803045441084</v>
      </c>
      <c r="F9" s="3">
        <f t="shared" si="1"/>
        <v>14887.510091487256</v>
      </c>
      <c r="G9" s="3">
        <f>Fichte_Stör!L10</f>
        <v>13301.217137533427</v>
      </c>
      <c r="H9" s="3">
        <f t="shared" si="2"/>
        <v>11423.817357727035</v>
      </c>
      <c r="I9" s="3">
        <f>Fichte_Stör!N10</f>
        <v>9546.4175779206453</v>
      </c>
    </row>
    <row r="10" spans="1:11" x14ac:dyDescent="0.75">
      <c r="A10" t="str">
        <f>A4</f>
        <v>Fichte</v>
      </c>
      <c r="B10" s="28">
        <f>Fichte_Stör!H11</f>
        <v>85</v>
      </c>
      <c r="C10" s="28" t="str">
        <f t="shared" si="0"/>
        <v>Fichte85</v>
      </c>
      <c r="D10" s="3">
        <f>Fichte_Stör!I11</f>
        <v>20136.231062350962</v>
      </c>
      <c r="E10" s="3">
        <f>Fichte_Stör!J11</f>
        <v>17324.793748804797</v>
      </c>
      <c r="F10" s="3">
        <f t="shared" si="1"/>
        <v>15788.44619502252</v>
      </c>
      <c r="G10" s="3">
        <f>Fichte_Stör!L11</f>
        <v>14252.098641240242</v>
      </c>
      <c r="H10" s="3">
        <f t="shared" si="2"/>
        <v>12254.370836779193</v>
      </c>
      <c r="I10" s="3">
        <f>Fichte_Stör!N11</f>
        <v>10256.643032318145</v>
      </c>
    </row>
    <row r="11" spans="1:11" x14ac:dyDescent="0.75">
      <c r="A11" t="str">
        <f t="shared" ref="A11:A15" si="4">A10</f>
        <v>Fichte</v>
      </c>
      <c r="B11" s="28">
        <f>Fichte_Stör!H12</f>
        <v>90</v>
      </c>
      <c r="C11" s="28" t="str">
        <f t="shared" si="0"/>
        <v>Fichte90</v>
      </c>
      <c r="D11" s="3">
        <f>Fichte_Stör!I12</f>
        <v>21024.856074587366</v>
      </c>
      <c r="E11" s="3">
        <f>Fichte_Stör!J12</f>
        <v>18422.361666751091</v>
      </c>
      <c r="F11" s="3">
        <f t="shared" si="1"/>
        <v>16801.265604379747</v>
      </c>
      <c r="G11" s="3">
        <f>Fichte_Stör!L12</f>
        <v>15180.1695420084</v>
      </c>
      <c r="H11" s="3">
        <f t="shared" si="2"/>
        <v>13064.48609374799</v>
      </c>
      <c r="I11" s="3">
        <f>Fichte_Stör!N12</f>
        <v>10948.802645487578</v>
      </c>
    </row>
    <row r="12" spans="1:11" x14ac:dyDescent="0.75">
      <c r="A12" t="str">
        <f t="shared" si="4"/>
        <v>Fichte</v>
      </c>
      <c r="B12" s="28">
        <f>Fichte_Stör!H13</f>
        <v>95</v>
      </c>
      <c r="C12" s="28" t="str">
        <f t="shared" si="0"/>
        <v>Fichte95</v>
      </c>
      <c r="D12" s="3">
        <f>Fichte_Stör!I13</f>
        <v>22242.178384689203</v>
      </c>
      <c r="E12" s="3">
        <f>Fichte_Stör!J13</f>
        <v>19186.141493174604</v>
      </c>
      <c r="F12" s="3">
        <f t="shared" si="1"/>
        <v>17635.453455193932</v>
      </c>
      <c r="G12" s="3">
        <f>Fichte_Stör!L13</f>
        <v>16084.765417213259</v>
      </c>
      <c r="H12" s="3">
        <f t="shared" si="2"/>
        <v>13853.271747679304</v>
      </c>
      <c r="I12" s="3">
        <f>Fichte_Stör!N13</f>
        <v>11621.778078145349</v>
      </c>
    </row>
    <row r="13" spans="1:11" x14ac:dyDescent="0.75">
      <c r="A13" t="str">
        <f t="shared" si="4"/>
        <v>Fichte</v>
      </c>
      <c r="B13" s="28">
        <f>Fichte_Stör!H14</f>
        <v>100</v>
      </c>
      <c r="C13" s="28" t="str">
        <f t="shared" si="0"/>
        <v>Fichte100</v>
      </c>
      <c r="D13" s="3">
        <f>Fichte_Stör!I14</f>
        <v>22831.443736229881</v>
      </c>
      <c r="E13" s="3">
        <f>Fichte_Stör!J14</f>
        <v>19901.927715102702</v>
      </c>
      <c r="F13" s="3">
        <f t="shared" si="1"/>
        <v>18303.622730682728</v>
      </c>
      <c r="G13" s="3">
        <f>Fichte_Stör!L14</f>
        <v>16705.31774626275</v>
      </c>
      <c r="H13" s="3">
        <f t="shared" si="2"/>
        <v>14490.270201819305</v>
      </c>
      <c r="I13" s="3">
        <f>Fichte_Stör!N14</f>
        <v>12275.222657375862</v>
      </c>
    </row>
    <row r="14" spans="1:11" x14ac:dyDescent="0.75">
      <c r="A14" t="str">
        <f>A11</f>
        <v>Fichte</v>
      </c>
      <c r="B14" s="28">
        <f>Fichte_Stör!H15</f>
        <v>105</v>
      </c>
      <c r="C14" s="28" t="str">
        <f t="shared" si="0"/>
        <v>Fichte105</v>
      </c>
      <c r="D14" s="3">
        <f>Fichte_Stör!I15</f>
        <v>23438.387048316781</v>
      </c>
      <c r="E14" s="3">
        <f>Fichte_Stör!J15</f>
        <v>20233.382028674459</v>
      </c>
      <c r="F14" s="3">
        <f t="shared" si="1"/>
        <v>18893.022231583294</v>
      </c>
      <c r="G14" s="3">
        <f>Fichte_Stör!L15</f>
        <v>17552.662434492129</v>
      </c>
      <c r="H14" s="3">
        <f t="shared" si="2"/>
        <v>15230.996577106847</v>
      </c>
      <c r="I14" s="3">
        <f>Fichte_Stör!N15</f>
        <v>12909.330719721565</v>
      </c>
    </row>
    <row r="15" spans="1:11" x14ac:dyDescent="0.75">
      <c r="A15" s="29" t="str">
        <f t="shared" si="4"/>
        <v>Fichte</v>
      </c>
      <c r="B15" s="27">
        <f>Fichte_Stör!H16</f>
        <v>110</v>
      </c>
      <c r="C15" s="27" t="str">
        <f t="shared" si="0"/>
        <v>Fichte110</v>
      </c>
      <c r="D15" s="30">
        <f>Fichte_Stör!I16</f>
        <v>24476.299018607941</v>
      </c>
      <c r="E15" s="30">
        <f>Fichte_Stör!J16</f>
        <v>21200.615320370653</v>
      </c>
      <c r="F15" s="30">
        <f t="shared" si="1"/>
        <v>19629.298997138922</v>
      </c>
      <c r="G15" s="30">
        <f>Fichte_Stör!L16</f>
        <v>18057.98267390719</v>
      </c>
      <c r="H15" s="30">
        <f t="shared" si="2"/>
        <v>15950.853000921798</v>
      </c>
      <c r="I15" s="30">
        <f>Fichte_Stör!N16</f>
        <v>13843.723327936406</v>
      </c>
    </row>
    <row r="16" spans="1:11" x14ac:dyDescent="0.75">
      <c r="A16" t="str">
        <f>Listen!H2</f>
        <v>Kiefer</v>
      </c>
      <c r="B16" s="28">
        <f>Kiefer_Stör!G5</f>
        <v>50</v>
      </c>
      <c r="C16" s="28" t="str">
        <f t="shared" si="0"/>
        <v>Kiefer50</v>
      </c>
      <c r="D16" s="3">
        <f>Kiefer_Stör!H5</f>
        <v>8744.2184372816009</v>
      </c>
      <c r="E16" s="3">
        <f>Kiefer_Stör!I5</f>
        <v>6635.9947881396001</v>
      </c>
      <c r="F16" s="3">
        <f t="shared" si="1"/>
        <v>5712.8117609160008</v>
      </c>
      <c r="G16" s="3">
        <f>Kiefer_Stör!J5</f>
        <v>4789.6287336924015</v>
      </c>
      <c r="H16" s="3">
        <f t="shared" si="1"/>
        <v>4245.5853769591604</v>
      </c>
      <c r="I16" s="3">
        <f>Kiefer_Stör!K5</f>
        <v>3701.5420202259193</v>
      </c>
      <c r="K16" s="3">
        <f>AVERAGE(D16:I28)</f>
        <v>8934.4399836662797</v>
      </c>
    </row>
    <row r="17" spans="1:9" x14ac:dyDescent="0.75">
      <c r="A17" t="str">
        <f>A16</f>
        <v>Kiefer</v>
      </c>
      <c r="B17" s="28">
        <f>Kiefer_Stör!G6</f>
        <v>55</v>
      </c>
      <c r="C17" s="28" t="str">
        <f t="shared" si="0"/>
        <v>Kiefer55</v>
      </c>
      <c r="D17" s="3">
        <f>Kiefer_Stör!H6</f>
        <v>9433.7945858000021</v>
      </c>
      <c r="E17" s="3">
        <f>Kiefer_Stör!I6</f>
        <v>7339.8234286207999</v>
      </c>
      <c r="F17" s="3">
        <f t="shared" ref="F17" si="5">AVERAGE(G17,E17)</f>
        <v>6170.5235132795806</v>
      </c>
      <c r="G17" s="3">
        <f>Kiefer_Stör!J6</f>
        <v>5001.2235979383613</v>
      </c>
      <c r="H17" s="3">
        <f t="shared" ref="H17" si="6">AVERAGE(I17,G17)</f>
        <v>4511.1039250271806</v>
      </c>
      <c r="I17" s="3">
        <f>Kiefer_Stör!K6</f>
        <v>4020.9842521160003</v>
      </c>
    </row>
    <row r="18" spans="1:9" x14ac:dyDescent="0.75">
      <c r="A18" t="str">
        <f t="shared" ref="A18:A28" si="7">A17</f>
        <v>Kiefer</v>
      </c>
      <c r="B18" s="28">
        <f>Kiefer_Stör!G7</f>
        <v>60</v>
      </c>
      <c r="C18" s="28" t="str">
        <f t="shared" si="0"/>
        <v>Kiefer60</v>
      </c>
      <c r="D18" s="3">
        <f>Kiefer_Stör!H7</f>
        <v>9975.739288736002</v>
      </c>
      <c r="E18" s="3">
        <f>Kiefer_Stör!I7</f>
        <v>8411.3246204644784</v>
      </c>
      <c r="F18" s="3">
        <f t="shared" ref="F18" si="8">AVERAGE(G18,E18)</f>
        <v>7025.5866367871595</v>
      </c>
      <c r="G18" s="3">
        <f>Kiefer_Stör!J7</f>
        <v>5639.8486531098406</v>
      </c>
      <c r="H18" s="3">
        <f t="shared" ref="H18" si="9">AVERAGE(I18,G18)</f>
        <v>5030.4974804349204</v>
      </c>
      <c r="I18" s="3">
        <f>Kiefer_Stör!K7</f>
        <v>4421.1463077600001</v>
      </c>
    </row>
    <row r="19" spans="1:9" x14ac:dyDescent="0.75">
      <c r="A19" t="str">
        <f t="shared" si="7"/>
        <v>Kiefer</v>
      </c>
      <c r="B19" s="28">
        <f>Kiefer_Stör!G8</f>
        <v>65</v>
      </c>
      <c r="C19" s="28" t="str">
        <f t="shared" si="0"/>
        <v>Kiefer65</v>
      </c>
      <c r="D19" s="3">
        <f>Kiefer_Stör!H8</f>
        <v>10679.095096124001</v>
      </c>
      <c r="E19" s="3">
        <f>Kiefer_Stör!I8</f>
        <v>9046.3617991240008</v>
      </c>
      <c r="F19" s="3">
        <f t="shared" ref="F19" si="10">AVERAGE(G19,E19)</f>
        <v>7765.1099206356002</v>
      </c>
      <c r="G19" s="3">
        <f>Kiefer_Stör!J8</f>
        <v>6483.8580421471997</v>
      </c>
      <c r="H19" s="3">
        <f t="shared" ref="H19" si="11">AVERAGE(I19,G19)</f>
        <v>5534.9543795644804</v>
      </c>
      <c r="I19" s="3">
        <f>Kiefer_Stör!K8</f>
        <v>4586.0507169817611</v>
      </c>
    </row>
    <row r="20" spans="1:9" x14ac:dyDescent="0.75">
      <c r="A20" t="str">
        <f t="shared" si="7"/>
        <v>Kiefer</v>
      </c>
      <c r="B20" s="28">
        <f>Kiefer_Stör!G9</f>
        <v>70</v>
      </c>
      <c r="C20" s="28" t="str">
        <f t="shared" si="0"/>
        <v>Kiefer70</v>
      </c>
      <c r="D20" s="3">
        <f>Kiefer_Stör!H9</f>
        <v>11181.411098624001</v>
      </c>
      <c r="E20" s="3">
        <f>Kiefer_Stör!I9</f>
        <v>9786.9973152640014</v>
      </c>
      <c r="F20" s="3">
        <f t="shared" ref="F20" si="12">AVERAGE(G20,E20)</f>
        <v>8553.9115666284815</v>
      </c>
      <c r="G20" s="3">
        <f>Kiefer_Stör!J9</f>
        <v>7320.8258179929608</v>
      </c>
      <c r="H20" s="3">
        <f t="shared" ref="H20" si="13">AVERAGE(I20,G20)</f>
        <v>6132.4840520403213</v>
      </c>
      <c r="I20" s="3">
        <f>Kiefer_Stör!K9</f>
        <v>4944.142286087681</v>
      </c>
    </row>
    <row r="21" spans="1:9" x14ac:dyDescent="0.75">
      <c r="A21" t="str">
        <f t="shared" si="7"/>
        <v>Kiefer</v>
      </c>
      <c r="B21" s="28">
        <f>Kiefer_Stör!G10</f>
        <v>75</v>
      </c>
      <c r="C21" s="28" t="str">
        <f t="shared" si="0"/>
        <v>Kiefer75</v>
      </c>
      <c r="D21" s="3">
        <f>Kiefer_Stör!H10</f>
        <v>11870.499025216001</v>
      </c>
      <c r="E21" s="3">
        <f>Kiefer_Stör!I10</f>
        <v>10370.054056336001</v>
      </c>
      <c r="F21" s="3">
        <f t="shared" ref="F21" si="14">AVERAGE(G21,E21)</f>
        <v>9247.7423315534397</v>
      </c>
      <c r="G21" s="3">
        <f>Kiefer_Stör!J10</f>
        <v>8125.4306067708803</v>
      </c>
      <c r="H21" s="3">
        <f t="shared" ref="H21" si="15">AVERAGE(I21,G21)</f>
        <v>6724.1457783406404</v>
      </c>
      <c r="I21" s="3">
        <f>Kiefer_Stör!K10</f>
        <v>5322.8609499104004</v>
      </c>
    </row>
    <row r="22" spans="1:9" x14ac:dyDescent="0.75">
      <c r="A22" t="str">
        <f t="shared" si="7"/>
        <v>Kiefer</v>
      </c>
      <c r="B22" s="28">
        <f>Kiefer_Stör!G11</f>
        <v>80</v>
      </c>
      <c r="C22" s="28" t="str">
        <f t="shared" si="0"/>
        <v>Kiefer80</v>
      </c>
      <c r="D22" s="3">
        <f>Kiefer_Stör!H11</f>
        <v>12558.23250344</v>
      </c>
      <c r="E22" s="3">
        <f>Kiefer_Stör!I11</f>
        <v>10952.72367254</v>
      </c>
      <c r="F22" s="3">
        <f t="shared" ref="F22" si="16">AVERAGE(G22,E22)</f>
        <v>9834.9675847935196</v>
      </c>
      <c r="G22" s="3">
        <f>Kiefer_Stör!J11</f>
        <v>8717.2114970470393</v>
      </c>
      <c r="H22" s="3">
        <f t="shared" ref="H22" si="17">AVERAGE(I22,G22)</f>
        <v>7329.3776341760004</v>
      </c>
      <c r="I22" s="3">
        <f>Kiefer_Stör!K11</f>
        <v>5941.5437713049614</v>
      </c>
    </row>
    <row r="23" spans="1:9" x14ac:dyDescent="0.75">
      <c r="A23" t="str">
        <f t="shared" si="7"/>
        <v>Kiefer</v>
      </c>
      <c r="B23" s="28">
        <f>Kiefer_Stör!G12</f>
        <v>85</v>
      </c>
      <c r="C23" s="28" t="str">
        <f t="shared" si="0"/>
        <v>Kiefer85</v>
      </c>
      <c r="D23" s="3">
        <f>Kiefer_Stör!H12</f>
        <v>13012.973059580001</v>
      </c>
      <c r="E23" s="3">
        <f>Kiefer_Stör!I12</f>
        <v>11534.934138728</v>
      </c>
      <c r="F23" s="3">
        <f t="shared" ref="F23" si="18">AVERAGE(G23,E23)</f>
        <v>10351.101294915679</v>
      </c>
      <c r="G23" s="3">
        <f>Kiefer_Stör!J12</f>
        <v>9167.2684511033603</v>
      </c>
      <c r="H23" s="3">
        <f t="shared" ref="H23" si="19">AVERAGE(I23,G23)</f>
        <v>7760.6793771790399</v>
      </c>
      <c r="I23" s="3">
        <f>Kiefer_Stör!K12</f>
        <v>6354.0903032547203</v>
      </c>
    </row>
    <row r="24" spans="1:9" x14ac:dyDescent="0.75">
      <c r="A24" t="str">
        <f t="shared" si="7"/>
        <v>Kiefer</v>
      </c>
      <c r="B24" s="28">
        <f>Kiefer_Stör!G13</f>
        <v>90</v>
      </c>
      <c r="C24" s="28" t="str">
        <f t="shared" si="0"/>
        <v>Kiefer90</v>
      </c>
      <c r="D24" s="3">
        <f>Kiefer_Stör!H13</f>
        <v>13446.614977640002</v>
      </c>
      <c r="E24" s="3">
        <f>Kiefer_Stör!I13</f>
        <v>11914.109890800002</v>
      </c>
      <c r="F24" s="3">
        <f t="shared" ref="F24" si="20">AVERAGE(G24,E24)</f>
        <v>10766.439924406921</v>
      </c>
      <c r="G24" s="3">
        <f>Kiefer_Stör!J13</f>
        <v>9618.7699580138396</v>
      </c>
      <c r="H24" s="3">
        <f t="shared" ref="H24" si="21">AVERAGE(I24,G24)</f>
        <v>8136.0286836020405</v>
      </c>
      <c r="I24" s="3">
        <f>Kiefer_Stör!K13</f>
        <v>6653.2874091902413</v>
      </c>
    </row>
    <row r="25" spans="1:9" x14ac:dyDescent="0.75">
      <c r="A25" t="str">
        <f t="shared" si="7"/>
        <v>Kiefer</v>
      </c>
      <c r="B25" s="28">
        <f>Kiefer_Stör!G14</f>
        <v>95</v>
      </c>
      <c r="C25" s="28" t="str">
        <f t="shared" si="0"/>
        <v>Kiefer95</v>
      </c>
      <c r="D25" s="3">
        <f>Kiefer_Stör!H14</f>
        <v>14110.497374064002</v>
      </c>
      <c r="E25" s="3">
        <f>Kiefer_Stör!I14</f>
        <v>12276.851115048001</v>
      </c>
      <c r="F25" s="3">
        <f t="shared" ref="F25" si="22">AVERAGE(G25,E25)</f>
        <v>11174.245369348881</v>
      </c>
      <c r="G25" s="3">
        <f>Kiefer_Stör!J14</f>
        <v>10071.63962364976</v>
      </c>
      <c r="H25" s="3">
        <f t="shared" ref="H25" si="23">AVERAGE(I25,G25)</f>
        <v>8581.0389558347997</v>
      </c>
      <c r="I25" s="3">
        <f>Kiefer_Stör!K14</f>
        <v>7090.4382880198409</v>
      </c>
    </row>
    <row r="26" spans="1:9" x14ac:dyDescent="0.75">
      <c r="A26" t="str">
        <f t="shared" si="7"/>
        <v>Kiefer</v>
      </c>
      <c r="B26" s="28">
        <f>Kiefer_Stör!G15</f>
        <v>100</v>
      </c>
      <c r="C26" s="28" t="str">
        <f t="shared" si="0"/>
        <v>Kiefer100</v>
      </c>
      <c r="D26" s="3">
        <f>Kiefer_Stör!H15</f>
        <v>14772.966178048002</v>
      </c>
      <c r="E26" s="3">
        <f>Kiefer_Stör!I15</f>
        <v>12624.054055600001</v>
      </c>
      <c r="F26" s="3">
        <f t="shared" ref="F26" si="24">AVERAGE(G26,E26)</f>
        <v>11574.919161254282</v>
      </c>
      <c r="G26" s="3">
        <f>Kiefer_Stör!J15</f>
        <v>10525.78426690856</v>
      </c>
      <c r="H26" s="3">
        <f t="shared" ref="H26" si="25">AVERAGE(I26,G26)</f>
        <v>8964.0397274506013</v>
      </c>
      <c r="I26" s="3">
        <f>Kiefer_Stör!K15</f>
        <v>7402.2951879926413</v>
      </c>
    </row>
    <row r="27" spans="1:9" x14ac:dyDescent="0.75">
      <c r="A27" t="str">
        <f t="shared" si="7"/>
        <v>Kiefer</v>
      </c>
      <c r="B27" s="28">
        <f>Kiefer_Stör!G16</f>
        <v>105</v>
      </c>
      <c r="C27" s="28" t="str">
        <f t="shared" si="0"/>
        <v>Kiefer105</v>
      </c>
      <c r="D27" s="3">
        <f>Kiefer_Stör!H16</f>
        <v>15433.783958528002</v>
      </c>
      <c r="E27" s="3">
        <f>Kiefer_Stör!I16</f>
        <v>12956.539957816001</v>
      </c>
      <c r="F27" s="3">
        <f t="shared" ref="F27" si="26">AVERAGE(G27,E27)</f>
        <v>11968.8198242288</v>
      </c>
      <c r="G27" s="3">
        <f>Kiefer_Stör!J16</f>
        <v>10981.099690641598</v>
      </c>
      <c r="H27" s="3">
        <f t="shared" ref="H27" si="27">AVERAGE(I27,G27)</f>
        <v>9349.2846501152799</v>
      </c>
      <c r="I27" s="3">
        <f>Kiefer_Stör!K16</f>
        <v>7717.4696095889603</v>
      </c>
    </row>
    <row r="28" spans="1:9" x14ac:dyDescent="0.75">
      <c r="A28" s="29" t="str">
        <f t="shared" si="7"/>
        <v>Kiefer</v>
      </c>
      <c r="B28" s="27">
        <f>Kiefer_Stör!G17</f>
        <v>110</v>
      </c>
      <c r="C28" s="27" t="str">
        <f t="shared" si="0"/>
        <v>Kiefer110</v>
      </c>
      <c r="D28" s="30">
        <f>Kiefer_Stör!H17</f>
        <v>15803.600943605801</v>
      </c>
      <c r="E28" s="30">
        <f>Kiefer_Stör!I17</f>
        <v>13507.131908920002</v>
      </c>
      <c r="F28" s="30">
        <f t="shared" ref="F28" si="28">AVERAGE(G28,E28)</f>
        <v>12417.282617948</v>
      </c>
      <c r="G28" s="30">
        <f>Kiefer_Stör!J17</f>
        <v>11327.433326975999</v>
      </c>
      <c r="H28" s="30">
        <f t="shared" ref="H28" si="29">AVERAGE(I28,G28)</f>
        <v>9681.6232943372815</v>
      </c>
      <c r="I28" s="30">
        <f>Kiefer_Stör!K17</f>
        <v>8035.8132616985622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S15"/>
  <sheetViews>
    <sheetView workbookViewId="0">
      <selection activeCell="H17" sqref="H17"/>
    </sheetView>
  </sheetViews>
  <sheetFormatPr baseColWidth="10" defaultColWidth="11.40625" defaultRowHeight="14.75" x14ac:dyDescent="0.75"/>
  <cols>
    <col min="1" max="1" width="4" customWidth="1"/>
    <col min="2" max="2" width="18.26953125" bestFit="1" customWidth="1"/>
    <col min="3" max="3" width="4" customWidth="1"/>
    <col min="4" max="4" width="12.54296875" customWidth="1"/>
    <col min="10" max="10" width="4" customWidth="1"/>
    <col min="11" max="11" width="13.54296875" bestFit="1" customWidth="1"/>
    <col min="12" max="12" width="4" customWidth="1"/>
    <col min="13" max="13" width="15.86328125" bestFit="1" customWidth="1"/>
    <col min="14" max="14" width="4" customWidth="1"/>
    <col min="15" max="15" width="13" customWidth="1"/>
    <col min="16" max="16" width="4" customWidth="1"/>
    <col min="17" max="17" width="15" customWidth="1"/>
    <col min="18" max="18" width="4" customWidth="1"/>
    <col min="19" max="19" width="16.40625" customWidth="1"/>
  </cols>
  <sheetData>
    <row r="1" spans="2:19" s="9" customFormat="1" ht="29.5" x14ac:dyDescent="0.75">
      <c r="B1" s="9" t="s">
        <v>13</v>
      </c>
      <c r="D1" s="9" t="s">
        <v>51</v>
      </c>
      <c r="K1" s="9" t="s">
        <v>52</v>
      </c>
      <c r="M1" s="9" t="s">
        <v>12</v>
      </c>
      <c r="O1" s="9" t="s">
        <v>53</v>
      </c>
      <c r="Q1" s="9" t="s">
        <v>54</v>
      </c>
      <c r="S1" s="9" t="s">
        <v>55</v>
      </c>
    </row>
    <row r="2" spans="2:19" x14ac:dyDescent="0.75">
      <c r="B2" t="s">
        <v>56</v>
      </c>
      <c r="D2" t="str">
        <f>B2</f>
        <v>Buche</v>
      </c>
      <c r="E2" t="str">
        <f>B3</f>
        <v>Eiche</v>
      </c>
      <c r="F2" t="str">
        <f>B4</f>
        <v>Sonst. LB</v>
      </c>
      <c r="G2" t="str">
        <f>B5</f>
        <v>Fichte</v>
      </c>
      <c r="H2" t="str">
        <f>B6</f>
        <v>Kiefer</v>
      </c>
      <c r="I2" t="str">
        <f>B7</f>
        <v>Sonst. NB</v>
      </c>
      <c r="K2" t="s">
        <v>57</v>
      </c>
      <c r="M2" s="31">
        <f>Korr_Volumenzuwachs!A5</f>
        <v>0.2</v>
      </c>
      <c r="O2" t="s">
        <v>24</v>
      </c>
      <c r="Q2" t="s">
        <v>58</v>
      </c>
      <c r="S2" s="31">
        <f>Korr_Volumenzuwachs!A5</f>
        <v>0.2</v>
      </c>
    </row>
    <row r="3" spans="2:19" x14ac:dyDescent="0.75">
      <c r="B3" t="s">
        <v>59</v>
      </c>
      <c r="D3">
        <f>Buche!I6</f>
        <v>70</v>
      </c>
      <c r="E3">
        <f>Eiche!I8</f>
        <v>90</v>
      </c>
      <c r="F3">
        <f>Sontige_LB!I6</f>
        <v>70</v>
      </c>
      <c r="G3">
        <f>Fichte!I7</f>
        <v>80</v>
      </c>
      <c r="H3">
        <f>Kiefer!I7</f>
        <v>80</v>
      </c>
      <c r="I3">
        <f>Sonstige_NB!I7</f>
        <v>80</v>
      </c>
      <c r="K3" t="s">
        <v>25</v>
      </c>
      <c r="M3" s="31">
        <f>Korr_Volumenzuwachs!A6</f>
        <v>0.3</v>
      </c>
      <c r="O3" t="s">
        <v>26</v>
      </c>
      <c r="Q3">
        <v>50</v>
      </c>
      <c r="S3" s="31">
        <f>Korr_Volumenzuwachs!A6</f>
        <v>0.3</v>
      </c>
    </row>
    <row r="4" spans="2:19" x14ac:dyDescent="0.75">
      <c r="B4" t="s">
        <v>60</v>
      </c>
      <c r="D4">
        <f>Buche!I7</f>
        <v>80</v>
      </c>
      <c r="E4">
        <f>Eiche!I9</f>
        <v>100</v>
      </c>
      <c r="F4">
        <f>Sontige_LB!I7</f>
        <v>80</v>
      </c>
      <c r="G4">
        <f>Fichte!I8</f>
        <v>90</v>
      </c>
      <c r="H4">
        <f>Kiefer!I8</f>
        <v>90</v>
      </c>
      <c r="I4">
        <f>Sonstige_NB!I8</f>
        <v>90</v>
      </c>
      <c r="K4" t="s">
        <v>21</v>
      </c>
      <c r="M4" s="31">
        <f>Korr_Volumenzuwachs!A7</f>
        <v>0.4</v>
      </c>
      <c r="Q4">
        <f>Q3+5</f>
        <v>55</v>
      </c>
      <c r="S4" s="31">
        <f>Korr_Volumenzuwachs!A7</f>
        <v>0.4</v>
      </c>
    </row>
    <row r="5" spans="2:19" x14ac:dyDescent="0.75">
      <c r="B5" t="s">
        <v>24</v>
      </c>
      <c r="D5">
        <f>Buche!I8</f>
        <v>90</v>
      </c>
      <c r="E5">
        <f>Eiche!I10</f>
        <v>110</v>
      </c>
      <c r="F5">
        <f>Sontige_LB!I8</f>
        <v>90</v>
      </c>
      <c r="G5">
        <f>Fichte!I9</f>
        <v>100</v>
      </c>
      <c r="H5">
        <f>Kiefer!I9</f>
        <v>100</v>
      </c>
      <c r="I5">
        <f>Sonstige_NB!I9</f>
        <v>100</v>
      </c>
      <c r="K5" t="s">
        <v>20</v>
      </c>
      <c r="M5" s="31">
        <f>Korr_Volumenzuwachs!A8</f>
        <v>0.5</v>
      </c>
      <c r="Q5">
        <f t="shared" ref="Q5:Q15" si="0">Q4+5</f>
        <v>60</v>
      </c>
      <c r="S5" s="31">
        <f>Korr_Volumenzuwachs!A8</f>
        <v>0.5</v>
      </c>
    </row>
    <row r="6" spans="2:19" x14ac:dyDescent="0.75">
      <c r="B6" t="s">
        <v>26</v>
      </c>
      <c r="D6">
        <f>Buche!I9</f>
        <v>100</v>
      </c>
      <c r="E6">
        <f>Eiche!I11</f>
        <v>120</v>
      </c>
      <c r="F6">
        <f>Sontige_LB!I9</f>
        <v>100</v>
      </c>
      <c r="G6">
        <f>Fichte!I10</f>
        <v>110</v>
      </c>
      <c r="H6">
        <f>Kiefer!I10</f>
        <v>110</v>
      </c>
      <c r="I6">
        <f>Sonstige_NB!I10</f>
        <v>110</v>
      </c>
      <c r="K6" t="s">
        <v>22</v>
      </c>
      <c r="M6" s="31">
        <f>Korr_Volumenzuwachs!A9</f>
        <v>0.6</v>
      </c>
      <c r="Q6">
        <f t="shared" si="0"/>
        <v>65</v>
      </c>
      <c r="S6" s="31">
        <f>Korr_Volumenzuwachs!A9</f>
        <v>0.6</v>
      </c>
    </row>
    <row r="7" spans="2:19" x14ac:dyDescent="0.75">
      <c r="B7" t="s">
        <v>61</v>
      </c>
      <c r="D7">
        <f>Buche!I10</f>
        <v>110</v>
      </c>
      <c r="E7">
        <f>Eiche!I12</f>
        <v>130</v>
      </c>
      <c r="F7">
        <f>Sontige_LB!I10</f>
        <v>110</v>
      </c>
      <c r="G7">
        <f>Fichte!I11</f>
        <v>120</v>
      </c>
      <c r="H7">
        <f>Kiefer!I11</f>
        <v>120</v>
      </c>
      <c r="I7">
        <f>Sonstige_NB!I11</f>
        <v>120</v>
      </c>
      <c r="K7" t="s">
        <v>16</v>
      </c>
      <c r="M7" s="31">
        <f>Korr_Volumenzuwachs!A10</f>
        <v>0.7</v>
      </c>
      <c r="Q7">
        <f t="shared" si="0"/>
        <v>70</v>
      </c>
      <c r="S7" s="31">
        <f>Korr_Volumenzuwachs!A10</f>
        <v>0.7</v>
      </c>
    </row>
    <row r="8" spans="2:19" x14ac:dyDescent="0.75">
      <c r="D8">
        <f>Buche!I11</f>
        <v>120</v>
      </c>
      <c r="E8">
        <f>Eiche!I13</f>
        <v>140</v>
      </c>
      <c r="F8">
        <f>Sontige_LB!I11</f>
        <v>120</v>
      </c>
      <c r="G8">
        <f>Fichte!I12</f>
        <v>130</v>
      </c>
      <c r="H8">
        <f>Kiefer!I12</f>
        <v>130</v>
      </c>
      <c r="I8">
        <f>Sonstige_NB!I12</f>
        <v>130</v>
      </c>
      <c r="M8" s="31">
        <f>Korr_Volumenzuwachs!A11</f>
        <v>0.79999999999999993</v>
      </c>
      <c r="Q8">
        <f t="shared" si="0"/>
        <v>75</v>
      </c>
      <c r="S8" s="31">
        <f>Korr_Volumenzuwachs!A11</f>
        <v>0.79999999999999993</v>
      </c>
    </row>
    <row r="9" spans="2:19" x14ac:dyDescent="0.75">
      <c r="D9">
        <f>Buche!I12</f>
        <v>130</v>
      </c>
      <c r="E9">
        <f>Eiche!I14</f>
        <v>150</v>
      </c>
      <c r="F9">
        <f>Sontige_LB!I12</f>
        <v>130</v>
      </c>
      <c r="M9" s="31">
        <f>Korr_Volumenzuwachs!A12</f>
        <v>0.89999999999999991</v>
      </c>
      <c r="Q9">
        <f t="shared" si="0"/>
        <v>80</v>
      </c>
      <c r="S9" s="31">
        <f>Korr_Volumenzuwachs!A12</f>
        <v>0.89999999999999991</v>
      </c>
    </row>
    <row r="10" spans="2:19" x14ac:dyDescent="0.75">
      <c r="D10">
        <f>Buche!I13</f>
        <v>140</v>
      </c>
      <c r="F10">
        <f>Sontige_LB!I13</f>
        <v>140</v>
      </c>
      <c r="M10" s="31">
        <f>Korr_Volumenzuwachs!A13</f>
        <v>0.99999999999999989</v>
      </c>
      <c r="Q10">
        <f t="shared" si="0"/>
        <v>85</v>
      </c>
      <c r="S10" s="31">
        <f>Korr_Volumenzuwachs!A13</f>
        <v>0.99999999999999989</v>
      </c>
    </row>
    <row r="11" spans="2:19" x14ac:dyDescent="0.75">
      <c r="M11" s="31">
        <f>Korr_Volumenzuwachs!A14</f>
        <v>1.0999999999999999</v>
      </c>
      <c r="Q11">
        <f t="shared" si="0"/>
        <v>90</v>
      </c>
      <c r="S11" s="31">
        <f>Korr_Volumenzuwachs!A14</f>
        <v>1.0999999999999999</v>
      </c>
    </row>
    <row r="12" spans="2:19" x14ac:dyDescent="0.75">
      <c r="M12" s="31"/>
      <c r="Q12">
        <f t="shared" si="0"/>
        <v>95</v>
      </c>
      <c r="S12" s="31">
        <f>Korr_Volumenzuwachs!A15</f>
        <v>1.2</v>
      </c>
    </row>
    <row r="13" spans="2:19" x14ac:dyDescent="0.75">
      <c r="Q13">
        <f t="shared" si="0"/>
        <v>100</v>
      </c>
    </row>
    <row r="14" spans="2:19" x14ac:dyDescent="0.75">
      <c r="Q14">
        <f t="shared" si="0"/>
        <v>105</v>
      </c>
    </row>
    <row r="15" spans="2:19" x14ac:dyDescent="0.75">
      <c r="Q15">
        <f t="shared" si="0"/>
        <v>110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6"/>
  <sheetViews>
    <sheetView workbookViewId="0">
      <selection activeCell="K39" sqref="K39"/>
    </sheetView>
  </sheetViews>
  <sheetFormatPr baseColWidth="10" defaultColWidth="11.40625" defaultRowHeight="14.75" x14ac:dyDescent="0.75"/>
  <cols>
    <col min="1" max="1" width="11.54296875" customWidth="1"/>
    <col min="5" max="5" width="11.54296875" customWidth="1"/>
    <col min="6" max="6" width="3.7265625" customWidth="1"/>
    <col min="7" max="7" width="2.54296875" customWidth="1"/>
  </cols>
  <sheetData>
    <row r="1" spans="1:16" x14ac:dyDescent="0.75">
      <c r="G1" s="28"/>
      <c r="I1" s="28"/>
      <c r="K1" s="28"/>
    </row>
    <row r="2" spans="1:16" x14ac:dyDescent="0.75">
      <c r="G2" s="28"/>
      <c r="H2" s="28"/>
      <c r="I2" s="28"/>
      <c r="J2" s="28"/>
      <c r="K2" s="28"/>
    </row>
    <row r="3" spans="1:16" x14ac:dyDescent="0.75">
      <c r="A3" s="32" t="s">
        <v>71</v>
      </c>
      <c r="B3" s="32" t="s">
        <v>103</v>
      </c>
      <c r="C3" s="32" t="s">
        <v>104</v>
      </c>
      <c r="D3" s="32" t="s">
        <v>105</v>
      </c>
      <c r="E3" s="32" t="s">
        <v>106</v>
      </c>
      <c r="H3" s="32" t="s">
        <v>71</v>
      </c>
      <c r="I3" s="32" t="s">
        <v>103</v>
      </c>
      <c r="J3" s="33" t="s">
        <v>104</v>
      </c>
      <c r="K3" s="33" t="s">
        <v>41</v>
      </c>
      <c r="L3" s="33" t="s">
        <v>105</v>
      </c>
      <c r="M3" s="33" t="s">
        <v>42</v>
      </c>
      <c r="N3" s="33" t="s">
        <v>106</v>
      </c>
    </row>
    <row r="4" spans="1:16" x14ac:dyDescent="0.75">
      <c r="A4" s="32">
        <v>50</v>
      </c>
      <c r="B4" s="34">
        <v>9911.834660473216</v>
      </c>
      <c r="C4" s="34">
        <v>6981.0524388009026</v>
      </c>
      <c r="D4" s="34">
        <v>5510.8051189166499</v>
      </c>
      <c r="E4" s="34">
        <v>1732.0484824222885</v>
      </c>
      <c r="H4" s="32">
        <v>50</v>
      </c>
      <c r="I4" s="34">
        <v>12511.834660473216</v>
      </c>
      <c r="J4" s="35">
        <v>9581.0524388009035</v>
      </c>
      <c r="K4" s="36">
        <v>8845.9287788587772</v>
      </c>
      <c r="L4" s="35">
        <v>8110.8051189166499</v>
      </c>
      <c r="M4" s="36">
        <v>6221.4268006694692</v>
      </c>
      <c r="N4" s="35">
        <v>4332.0484824222885</v>
      </c>
    </row>
    <row r="5" spans="1:16" x14ac:dyDescent="0.75">
      <c r="A5" s="32">
        <v>55</v>
      </c>
      <c r="B5" s="34">
        <v>11261.320380664503</v>
      </c>
      <c r="C5" s="34">
        <v>8211.165478217581</v>
      </c>
      <c r="D5" s="34">
        <v>5027.5907521514564</v>
      </c>
      <c r="E5" s="34">
        <v>2342.5759803258788</v>
      </c>
      <c r="H5" s="32">
        <v>55</v>
      </c>
      <c r="I5" s="34">
        <v>13861.320380664503</v>
      </c>
      <c r="J5" s="35">
        <v>10811.165478217581</v>
      </c>
      <c r="K5" s="36">
        <v>9219.3781151845178</v>
      </c>
      <c r="L5" s="35">
        <v>7627.5907521514564</v>
      </c>
      <c r="M5" s="36">
        <v>6285.0833662386676</v>
      </c>
      <c r="N5" s="35">
        <v>4942.5759803258788</v>
      </c>
      <c r="P5" s="37"/>
    </row>
    <row r="6" spans="1:16" x14ac:dyDescent="0.75">
      <c r="A6" s="32">
        <v>60</v>
      </c>
      <c r="B6" s="34">
        <v>12532.942422009406</v>
      </c>
      <c r="C6" s="34">
        <v>9545.812787994164</v>
      </c>
      <c r="D6" s="34">
        <v>6181.3849364548532</v>
      </c>
      <c r="E6" s="34">
        <v>3069.7945947937706</v>
      </c>
      <c r="H6" s="32">
        <v>60</v>
      </c>
      <c r="I6" s="34">
        <v>15132.942422009406</v>
      </c>
      <c r="J6" s="35">
        <v>12145.812787994164</v>
      </c>
      <c r="K6" s="36">
        <v>10463.59886222451</v>
      </c>
      <c r="L6" s="35">
        <v>8781.3849364548532</v>
      </c>
      <c r="M6" s="36">
        <v>7225.5897656243123</v>
      </c>
      <c r="N6" s="35">
        <v>5669.7945947937706</v>
      </c>
      <c r="P6" s="37"/>
    </row>
    <row r="7" spans="1:16" x14ac:dyDescent="0.75">
      <c r="A7" s="32">
        <v>65</v>
      </c>
      <c r="B7" s="34">
        <v>13451.170014353511</v>
      </c>
      <c r="C7" s="34">
        <v>10783.655459333362</v>
      </c>
      <c r="D7" s="34">
        <v>7620.8623679300608</v>
      </c>
      <c r="E7" s="34">
        <v>4012.1771623625591</v>
      </c>
      <c r="H7" s="32">
        <v>65</v>
      </c>
      <c r="I7" s="34">
        <v>16051.170014353511</v>
      </c>
      <c r="J7" s="35">
        <v>13383.655459333362</v>
      </c>
      <c r="K7" s="36">
        <v>11802.258913631711</v>
      </c>
      <c r="L7" s="35">
        <v>10220.862367930062</v>
      </c>
      <c r="M7" s="36">
        <v>8416.5197651463095</v>
      </c>
      <c r="N7" s="35">
        <v>6612.1771623625591</v>
      </c>
    </row>
    <row r="8" spans="1:16" x14ac:dyDescent="0.75">
      <c r="A8" s="32">
        <v>70</v>
      </c>
      <c r="B8" s="34">
        <v>14840.328536401163</v>
      </c>
      <c r="C8" s="34">
        <v>11778.502834836483</v>
      </c>
      <c r="D8" s="34">
        <v>8617.4154092139688</v>
      </c>
      <c r="E8" s="34">
        <v>5138.0548832443019</v>
      </c>
      <c r="H8" s="32">
        <v>70</v>
      </c>
      <c r="I8" s="34">
        <v>17440.328536401161</v>
      </c>
      <c r="J8" s="35">
        <v>14378.502834836483</v>
      </c>
      <c r="K8" s="36">
        <v>12797.959122025226</v>
      </c>
      <c r="L8" s="35">
        <v>11217.415409213969</v>
      </c>
      <c r="M8" s="36">
        <v>9477.7351462291354</v>
      </c>
      <c r="N8" s="35">
        <v>7738.0548832443019</v>
      </c>
    </row>
    <row r="9" spans="1:16" x14ac:dyDescent="0.75">
      <c r="A9" s="32">
        <v>75</v>
      </c>
      <c r="B9" s="34">
        <v>15908.975821851822</v>
      </c>
      <c r="C9" s="34">
        <v>12969.042343562471</v>
      </c>
      <c r="D9" s="34">
        <v>9729.0597666717313</v>
      </c>
      <c r="E9" s="34">
        <v>6080.0878220121513</v>
      </c>
      <c r="H9" s="32">
        <v>75</v>
      </c>
      <c r="I9" s="34">
        <v>18508.975821851822</v>
      </c>
      <c r="J9" s="35">
        <v>15569.042343562471</v>
      </c>
      <c r="K9" s="36">
        <v>13949.051055117101</v>
      </c>
      <c r="L9" s="35">
        <v>12329.059766671731</v>
      </c>
      <c r="M9" s="36">
        <v>10504.573794341941</v>
      </c>
      <c r="N9" s="35">
        <v>8680.0878220121522</v>
      </c>
    </row>
    <row r="10" spans="1:16" x14ac:dyDescent="0.75">
      <c r="A10" s="32">
        <v>80</v>
      </c>
      <c r="B10" s="34">
        <v>16921.705684378398</v>
      </c>
      <c r="C10" s="34">
        <v>13873.803045441082</v>
      </c>
      <c r="D10" s="34">
        <v>10701.217137533427</v>
      </c>
      <c r="E10" s="34">
        <v>6946.4175779206444</v>
      </c>
      <c r="H10" s="32">
        <v>80</v>
      </c>
      <c r="I10" s="34">
        <v>19521.705684378398</v>
      </c>
      <c r="J10" s="35">
        <v>16473.803045441084</v>
      </c>
      <c r="K10" s="36">
        <v>14887.510091487256</v>
      </c>
      <c r="L10" s="35">
        <v>13301.217137533427</v>
      </c>
      <c r="M10" s="36">
        <v>11423.817357727035</v>
      </c>
      <c r="N10" s="35">
        <v>9546.4175779206453</v>
      </c>
    </row>
    <row r="11" spans="1:16" x14ac:dyDescent="0.75">
      <c r="A11" s="32">
        <v>85</v>
      </c>
      <c r="B11" s="34">
        <v>17536.231062350962</v>
      </c>
      <c r="C11" s="34">
        <v>14724.793748804797</v>
      </c>
      <c r="D11" s="34">
        <v>11652.098641240242</v>
      </c>
      <c r="E11" s="34">
        <v>7656.6430323181448</v>
      </c>
      <c r="H11" s="32">
        <v>85</v>
      </c>
      <c r="I11" s="34">
        <v>20136.231062350962</v>
      </c>
      <c r="J11" s="35">
        <v>17324.793748804797</v>
      </c>
      <c r="K11" s="36">
        <v>15788.44619502252</v>
      </c>
      <c r="L11" s="35">
        <v>14252.098641240242</v>
      </c>
      <c r="M11" s="36">
        <v>12254.370836779193</v>
      </c>
      <c r="N11" s="35">
        <v>10256.643032318145</v>
      </c>
    </row>
    <row r="12" spans="1:16" x14ac:dyDescent="0.75">
      <c r="A12" s="32">
        <v>90</v>
      </c>
      <c r="B12" s="34">
        <v>18424.856074587366</v>
      </c>
      <c r="C12" s="34">
        <v>15822.361666751091</v>
      </c>
      <c r="D12" s="34">
        <v>12580.1695420084</v>
      </c>
      <c r="E12" s="34">
        <v>8348.802645487578</v>
      </c>
      <c r="H12" s="32">
        <v>90</v>
      </c>
      <c r="I12" s="34">
        <v>21024.856074587366</v>
      </c>
      <c r="J12" s="35">
        <v>18422.361666751091</v>
      </c>
      <c r="K12" s="36">
        <v>16801.265604379747</v>
      </c>
      <c r="L12" s="35">
        <v>15180.1695420084</v>
      </c>
      <c r="M12" s="36">
        <v>13064.48609374799</v>
      </c>
      <c r="N12" s="35">
        <v>10948.802645487578</v>
      </c>
    </row>
    <row r="13" spans="1:16" x14ac:dyDescent="0.75">
      <c r="A13" s="32">
        <v>95</v>
      </c>
      <c r="B13" s="34">
        <v>19642.178384689203</v>
      </c>
      <c r="C13" s="34">
        <v>16586.141493174604</v>
      </c>
      <c r="D13" s="34">
        <v>13484.765417213259</v>
      </c>
      <c r="E13" s="34">
        <v>9021.7780781453494</v>
      </c>
      <c r="H13" s="32">
        <v>95</v>
      </c>
      <c r="I13" s="34">
        <v>22242.178384689203</v>
      </c>
      <c r="J13" s="35">
        <v>19186.141493174604</v>
      </c>
      <c r="K13" s="36">
        <v>17635.453455193932</v>
      </c>
      <c r="L13" s="35">
        <v>16084.765417213259</v>
      </c>
      <c r="M13" s="36">
        <v>13853.271747679304</v>
      </c>
      <c r="N13" s="35">
        <v>11621.778078145349</v>
      </c>
    </row>
    <row r="14" spans="1:16" x14ac:dyDescent="0.75">
      <c r="A14" s="32">
        <v>100</v>
      </c>
      <c r="B14" s="34">
        <v>20231.443736229881</v>
      </c>
      <c r="C14" s="34">
        <v>17301.927715102702</v>
      </c>
      <c r="D14" s="34">
        <v>14105.31774626275</v>
      </c>
      <c r="E14" s="34">
        <v>9675.2226573758617</v>
      </c>
      <c r="H14" s="32">
        <v>100</v>
      </c>
      <c r="I14" s="34">
        <v>22831.443736229881</v>
      </c>
      <c r="J14" s="35">
        <v>19901.927715102702</v>
      </c>
      <c r="K14" s="36">
        <v>18303.622730682728</v>
      </c>
      <c r="L14" s="35">
        <v>16705.31774626275</v>
      </c>
      <c r="M14" s="36">
        <v>14490.270201819305</v>
      </c>
      <c r="N14" s="35">
        <v>12275.222657375862</v>
      </c>
    </row>
    <row r="15" spans="1:16" x14ac:dyDescent="0.75">
      <c r="A15" s="32">
        <v>105</v>
      </c>
      <c r="B15" s="34">
        <v>20838.387048316781</v>
      </c>
      <c r="C15" s="34">
        <v>17633.382028674459</v>
      </c>
      <c r="D15" s="34">
        <v>14952.662434492129</v>
      </c>
      <c r="E15" s="34">
        <v>10309.330719721565</v>
      </c>
      <c r="H15" s="32">
        <v>105</v>
      </c>
      <c r="I15" s="34">
        <v>23438.387048316781</v>
      </c>
      <c r="J15" s="35">
        <v>20233.382028674459</v>
      </c>
      <c r="K15" s="36">
        <v>18893.022231583294</v>
      </c>
      <c r="L15" s="35">
        <v>17552.662434492129</v>
      </c>
      <c r="M15" s="36">
        <v>15230.996577106847</v>
      </c>
      <c r="N15" s="35">
        <v>12909.330719721565</v>
      </c>
    </row>
    <row r="16" spans="1:16" x14ac:dyDescent="0.75">
      <c r="A16" s="32">
        <v>110</v>
      </c>
      <c r="B16" s="34">
        <v>21876.299018607941</v>
      </c>
      <c r="C16" s="34">
        <v>18600.615320370653</v>
      </c>
      <c r="D16" s="34">
        <v>15457.98267390719</v>
      </c>
      <c r="E16" s="34">
        <v>11243.723327936406</v>
      </c>
      <c r="H16" s="32">
        <v>110</v>
      </c>
      <c r="I16" s="34">
        <v>24476.299018607941</v>
      </c>
      <c r="J16" s="35">
        <v>21200.615320370653</v>
      </c>
      <c r="K16" s="36">
        <v>19629.298997138922</v>
      </c>
      <c r="L16" s="35">
        <v>18057.98267390719</v>
      </c>
      <c r="M16" s="36">
        <v>15950.853000921798</v>
      </c>
      <c r="N16" s="35">
        <v>13843.723327936406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4:K17"/>
  <sheetViews>
    <sheetView workbookViewId="0">
      <selection activeCell="I25" sqref="I25"/>
    </sheetView>
  </sheetViews>
  <sheetFormatPr baseColWidth="10" defaultColWidth="11.40625" defaultRowHeight="14.75" x14ac:dyDescent="0.75"/>
  <cols>
    <col min="6" max="6" width="4.54296875" customWidth="1"/>
  </cols>
  <sheetData>
    <row r="4" spans="1:11" x14ac:dyDescent="0.75">
      <c r="A4" s="32" t="s">
        <v>71</v>
      </c>
      <c r="B4" s="32" t="s">
        <v>103</v>
      </c>
      <c r="C4" s="32" t="s">
        <v>104</v>
      </c>
      <c r="D4" s="32" t="s">
        <v>105</v>
      </c>
      <c r="E4" s="32" t="s">
        <v>106</v>
      </c>
      <c r="F4" s="28"/>
      <c r="G4" s="32" t="s">
        <v>71</v>
      </c>
      <c r="H4" s="32" t="s">
        <v>103</v>
      </c>
      <c r="I4" s="32" t="s">
        <v>104</v>
      </c>
      <c r="J4" s="32" t="s">
        <v>105</v>
      </c>
      <c r="K4" s="32" t="s">
        <v>106</v>
      </c>
    </row>
    <row r="5" spans="1:11" x14ac:dyDescent="0.75">
      <c r="A5" s="32">
        <v>50</v>
      </c>
      <c r="B5" s="34">
        <v>6144.2184372816009</v>
      </c>
      <c r="C5" s="34">
        <v>4035.9947881396006</v>
      </c>
      <c r="D5" s="34">
        <v>2189.6287336924011</v>
      </c>
      <c r="E5" s="34">
        <v>1101.5420202259195</v>
      </c>
      <c r="F5" s="28"/>
      <c r="G5" s="32">
        <v>50</v>
      </c>
      <c r="H5" s="34">
        <v>8744.2184372816009</v>
      </c>
      <c r="I5" s="34">
        <v>6635.9947881396001</v>
      </c>
      <c r="J5" s="34">
        <v>4789.6287336924015</v>
      </c>
      <c r="K5" s="34">
        <v>3701.5420202259193</v>
      </c>
    </row>
    <row r="6" spans="1:11" x14ac:dyDescent="0.75">
      <c r="A6" s="32">
        <v>55</v>
      </c>
      <c r="B6" s="34">
        <v>6833.7945858000012</v>
      </c>
      <c r="C6" s="34">
        <v>4739.8234286207999</v>
      </c>
      <c r="D6" s="34">
        <v>2401.2235979383613</v>
      </c>
      <c r="E6" s="34">
        <v>1420.9842521160003</v>
      </c>
      <c r="F6" s="28"/>
      <c r="G6" s="32">
        <v>55</v>
      </c>
      <c r="H6" s="34">
        <v>9433.7945858000021</v>
      </c>
      <c r="I6" s="34">
        <v>7339.8234286207999</v>
      </c>
      <c r="J6" s="34">
        <v>5001.2235979383613</v>
      </c>
      <c r="K6" s="34">
        <v>4020.9842521160003</v>
      </c>
    </row>
    <row r="7" spans="1:11" x14ac:dyDescent="0.75">
      <c r="A7" s="32">
        <v>60</v>
      </c>
      <c r="B7" s="34">
        <v>7375.739288736002</v>
      </c>
      <c r="C7" s="34">
        <v>5811.3246204644793</v>
      </c>
      <c r="D7" s="34">
        <v>3039.8486531098401</v>
      </c>
      <c r="E7" s="34">
        <v>1821.1463077600004</v>
      </c>
      <c r="F7" s="28"/>
      <c r="G7" s="32">
        <v>60</v>
      </c>
      <c r="H7" s="34">
        <v>9975.739288736002</v>
      </c>
      <c r="I7" s="34">
        <v>8411.3246204644784</v>
      </c>
      <c r="J7" s="34">
        <v>5639.8486531098406</v>
      </c>
      <c r="K7" s="34">
        <v>4421.1463077600001</v>
      </c>
    </row>
    <row r="8" spans="1:11" x14ac:dyDescent="0.75">
      <c r="A8" s="32">
        <v>65</v>
      </c>
      <c r="B8" s="34">
        <v>8079.0950961240005</v>
      </c>
      <c r="C8" s="34">
        <v>6446.3617991240008</v>
      </c>
      <c r="D8" s="34">
        <v>3883.8580421472002</v>
      </c>
      <c r="E8" s="34">
        <v>1986.0507169817606</v>
      </c>
      <c r="F8" s="28"/>
      <c r="G8" s="32">
        <v>65</v>
      </c>
      <c r="H8" s="34">
        <v>10679.095096124001</v>
      </c>
      <c r="I8" s="34">
        <v>9046.3617991240008</v>
      </c>
      <c r="J8" s="34">
        <v>6483.8580421471997</v>
      </c>
      <c r="K8" s="34">
        <v>4586.0507169817611</v>
      </c>
    </row>
    <row r="9" spans="1:11" x14ac:dyDescent="0.75">
      <c r="A9" s="32">
        <v>70</v>
      </c>
      <c r="B9" s="34">
        <v>8581.4110986240012</v>
      </c>
      <c r="C9" s="34">
        <v>7186.9973152640005</v>
      </c>
      <c r="D9" s="34">
        <v>4720.8258179929608</v>
      </c>
      <c r="E9" s="34">
        <v>2344.1422860876805</v>
      </c>
      <c r="F9" s="28"/>
      <c r="G9" s="32">
        <v>70</v>
      </c>
      <c r="H9" s="34">
        <v>11181.411098624001</v>
      </c>
      <c r="I9" s="34">
        <v>9786.9973152640014</v>
      </c>
      <c r="J9" s="34">
        <v>7320.8258179929608</v>
      </c>
      <c r="K9" s="34">
        <v>4944.142286087681</v>
      </c>
    </row>
    <row r="10" spans="1:11" x14ac:dyDescent="0.75">
      <c r="A10" s="32">
        <v>75</v>
      </c>
      <c r="B10" s="34">
        <v>9270.4990252160005</v>
      </c>
      <c r="C10" s="34">
        <v>7770.0540563360009</v>
      </c>
      <c r="D10" s="34">
        <v>5525.4306067708803</v>
      </c>
      <c r="E10" s="34">
        <v>2722.8609499104009</v>
      </c>
      <c r="F10" s="28"/>
      <c r="G10" s="32">
        <v>75</v>
      </c>
      <c r="H10" s="34">
        <v>11870.499025216001</v>
      </c>
      <c r="I10" s="34">
        <v>10370.054056336001</v>
      </c>
      <c r="J10" s="34">
        <v>8125.4306067708803</v>
      </c>
      <c r="K10" s="34">
        <v>5322.8609499104004</v>
      </c>
    </row>
    <row r="11" spans="1:11" x14ac:dyDescent="0.75">
      <c r="A11" s="32">
        <v>80</v>
      </c>
      <c r="B11" s="34">
        <v>9958.2325034400001</v>
      </c>
      <c r="C11" s="34">
        <v>8352.7236725399998</v>
      </c>
      <c r="D11" s="34">
        <v>6117.2114970470402</v>
      </c>
      <c r="E11" s="34">
        <v>3341.543771304961</v>
      </c>
      <c r="F11" s="28"/>
      <c r="G11" s="32">
        <v>80</v>
      </c>
      <c r="H11" s="34">
        <v>12558.23250344</v>
      </c>
      <c r="I11" s="34">
        <v>10952.72367254</v>
      </c>
      <c r="J11" s="34">
        <v>8717.2114970470393</v>
      </c>
      <c r="K11" s="34">
        <v>5941.5437713049614</v>
      </c>
    </row>
    <row r="12" spans="1:11" x14ac:dyDescent="0.75">
      <c r="A12" s="32">
        <v>85</v>
      </c>
      <c r="B12" s="34">
        <v>10412.973059580001</v>
      </c>
      <c r="C12" s="34">
        <v>8934.9341387280001</v>
      </c>
      <c r="D12" s="34">
        <v>6567.2684511033603</v>
      </c>
      <c r="E12" s="34">
        <v>3754.0903032547203</v>
      </c>
      <c r="F12" s="28"/>
      <c r="G12" s="32">
        <v>85</v>
      </c>
      <c r="H12" s="34">
        <v>13012.973059580001</v>
      </c>
      <c r="I12" s="34">
        <v>11534.934138728</v>
      </c>
      <c r="J12" s="34">
        <v>9167.2684511033603</v>
      </c>
      <c r="K12" s="34">
        <v>6354.0903032547203</v>
      </c>
    </row>
    <row r="13" spans="1:11" x14ac:dyDescent="0.75">
      <c r="A13" s="32">
        <v>90</v>
      </c>
      <c r="B13" s="34">
        <v>10846.614977640002</v>
      </c>
      <c r="C13" s="34">
        <v>9314.1098908000022</v>
      </c>
      <c r="D13" s="34">
        <v>7018.7699580138396</v>
      </c>
      <c r="E13" s="34">
        <v>4053.2874091902409</v>
      </c>
      <c r="F13" s="28"/>
      <c r="G13" s="32">
        <v>90</v>
      </c>
      <c r="H13" s="34">
        <v>13446.614977640002</v>
      </c>
      <c r="I13" s="34">
        <v>11914.109890800002</v>
      </c>
      <c r="J13" s="34">
        <v>9618.7699580138396</v>
      </c>
      <c r="K13" s="34">
        <v>6653.2874091902413</v>
      </c>
    </row>
    <row r="14" spans="1:11" x14ac:dyDescent="0.75">
      <c r="A14" s="32">
        <v>95</v>
      </c>
      <c r="B14" s="34">
        <v>11510.497374064002</v>
      </c>
      <c r="C14" s="34">
        <v>9676.8511150480008</v>
      </c>
      <c r="D14" s="34">
        <v>7471.6396236497603</v>
      </c>
      <c r="E14" s="34">
        <v>4490.4382880198409</v>
      </c>
      <c r="F14" s="28"/>
      <c r="G14" s="32">
        <v>95</v>
      </c>
      <c r="H14" s="34">
        <v>14110.497374064002</v>
      </c>
      <c r="I14" s="34">
        <v>12276.851115048001</v>
      </c>
      <c r="J14" s="34">
        <v>10071.63962364976</v>
      </c>
      <c r="K14" s="34">
        <v>7090.4382880198409</v>
      </c>
    </row>
    <row r="15" spans="1:11" x14ac:dyDescent="0.75">
      <c r="A15" s="32">
        <v>100</v>
      </c>
      <c r="B15" s="34">
        <v>12172.966178048002</v>
      </c>
      <c r="C15" s="34">
        <v>10024.054055600001</v>
      </c>
      <c r="D15" s="34">
        <v>7925.7842669085603</v>
      </c>
      <c r="E15" s="34">
        <v>4802.2951879926413</v>
      </c>
      <c r="F15" s="28"/>
      <c r="G15" s="32">
        <v>100</v>
      </c>
      <c r="H15" s="34">
        <v>14772.966178048002</v>
      </c>
      <c r="I15" s="34">
        <v>12624.054055600001</v>
      </c>
      <c r="J15" s="34">
        <v>10525.78426690856</v>
      </c>
      <c r="K15" s="34">
        <v>7402.2951879926413</v>
      </c>
    </row>
    <row r="16" spans="1:11" x14ac:dyDescent="0.75">
      <c r="A16" s="32">
        <v>105</v>
      </c>
      <c r="B16" s="34">
        <v>12833.783958528002</v>
      </c>
      <c r="C16" s="34">
        <v>10356.539957816001</v>
      </c>
      <c r="D16" s="34">
        <v>8381.0996906415985</v>
      </c>
      <c r="E16" s="34">
        <v>5117.4696095889603</v>
      </c>
      <c r="F16" s="28"/>
      <c r="G16" s="32">
        <v>105</v>
      </c>
      <c r="H16" s="34">
        <v>15433.783958528002</v>
      </c>
      <c r="I16" s="34">
        <v>12956.539957816001</v>
      </c>
      <c r="J16" s="34">
        <v>10981.099690641598</v>
      </c>
      <c r="K16" s="34">
        <v>7717.4696095889603</v>
      </c>
    </row>
    <row r="17" spans="1:11" x14ac:dyDescent="0.75">
      <c r="A17" s="32">
        <v>110</v>
      </c>
      <c r="B17" s="34">
        <v>13203.600943605801</v>
      </c>
      <c r="C17" s="34">
        <v>10907.131908920002</v>
      </c>
      <c r="D17" s="34">
        <v>8727.4333269759991</v>
      </c>
      <c r="E17" s="34">
        <v>5435.8132616985622</v>
      </c>
      <c r="F17" s="28"/>
      <c r="G17" s="32">
        <v>110</v>
      </c>
      <c r="H17" s="34">
        <v>15803.600943605801</v>
      </c>
      <c r="I17" s="34">
        <v>13507.131908920002</v>
      </c>
      <c r="J17" s="34">
        <v>11327.433326975999</v>
      </c>
      <c r="K17" s="34">
        <v>8035.8132616985622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O56"/>
  <sheetViews>
    <sheetView zoomScaleNormal="100" workbookViewId="0">
      <selection activeCell="K7" sqref="K7"/>
    </sheetView>
  </sheetViews>
  <sheetFormatPr baseColWidth="10" defaultColWidth="11.40625" defaultRowHeight="14.75" x14ac:dyDescent="0.75"/>
  <cols>
    <col min="1" max="1" width="18.26953125" bestFit="1" customWidth="1"/>
    <col min="2" max="2" width="12.86328125" style="28" bestFit="1" customWidth="1"/>
    <col min="3" max="3" width="12.86328125" style="28" customWidth="1"/>
  </cols>
  <sheetData>
    <row r="2" spans="1:13" x14ac:dyDescent="0.75">
      <c r="A2" s="27" t="str">
        <f>Listen!B1</f>
        <v>Baumartengruppen</v>
      </c>
      <c r="B2" s="27" t="str">
        <f>Listen!D1</f>
        <v>Altersklassen</v>
      </c>
      <c r="C2" s="27" t="s">
        <v>30</v>
      </c>
      <c r="D2" s="27" t="str">
        <f>Listen!K2</f>
        <v>Ekl. 0</v>
      </c>
      <c r="E2" s="27" t="str">
        <f>Listen!K3</f>
        <v>Ekl. I</v>
      </c>
      <c r="F2" s="27" t="str">
        <f>Listen!K4</f>
        <v>Ekl. I.5</v>
      </c>
      <c r="G2" s="27" t="str">
        <f>Listen!K5</f>
        <v>Ekl. II</v>
      </c>
      <c r="H2" s="27" t="str">
        <f>Listen!K6</f>
        <v>Ekl. II.5</v>
      </c>
      <c r="I2" s="27" t="str">
        <f>Listen!K7</f>
        <v>Ekl. III</v>
      </c>
    </row>
    <row r="3" spans="1:13" x14ac:dyDescent="0.75">
      <c r="A3" t="str">
        <f>Listen!D2</f>
        <v>Buche</v>
      </c>
      <c r="B3" s="28">
        <f>Listen!D3</f>
        <v>70</v>
      </c>
      <c r="C3" s="28" t="str">
        <f>A3&amp;B3</f>
        <v>Buche70</v>
      </c>
      <c r="D3">
        <f>Buche!C6</f>
        <v>324.90000000000003</v>
      </c>
      <c r="E3">
        <f>Buche!D6</f>
        <v>217.72800000000004</v>
      </c>
      <c r="F3">
        <f>Buche!E6</f>
        <v>194.4</v>
      </c>
      <c r="G3">
        <f>Buche!F6</f>
        <v>171.072</v>
      </c>
      <c r="H3">
        <f>Buche!G6</f>
        <v>167</v>
      </c>
      <c r="I3">
        <f>Buche!H6</f>
        <v>162</v>
      </c>
    </row>
    <row r="4" spans="1:13" x14ac:dyDescent="0.75">
      <c r="A4" t="str">
        <f>A3</f>
        <v>Buche</v>
      </c>
      <c r="B4" s="28">
        <f>Listen!D4</f>
        <v>80</v>
      </c>
      <c r="C4" s="28" t="str">
        <f t="shared" ref="C4:C52" si="0">A4&amp;B4</f>
        <v>Buche80</v>
      </c>
      <c r="D4">
        <f>Buche!C7</f>
        <v>415.8</v>
      </c>
      <c r="E4">
        <f>Buche!D7</f>
        <v>302.40000000000003</v>
      </c>
      <c r="F4">
        <f>Buche!E7</f>
        <v>270</v>
      </c>
      <c r="G4">
        <f>Buche!F7</f>
        <v>237.6</v>
      </c>
      <c r="H4">
        <f>Buche!G7</f>
        <v>220.05</v>
      </c>
      <c r="I4">
        <f>Buche!H7</f>
        <v>202.5</v>
      </c>
    </row>
    <row r="5" spans="1:13" x14ac:dyDescent="0.75">
      <c r="A5" t="str">
        <f t="shared" ref="A5:A10" si="1">A4</f>
        <v>Buche</v>
      </c>
      <c r="B5" s="28">
        <f>Listen!D5</f>
        <v>90</v>
      </c>
      <c r="C5" s="28" t="str">
        <f t="shared" si="0"/>
        <v>Buche90</v>
      </c>
      <c r="D5">
        <f>Buche!C8</f>
        <v>478.8</v>
      </c>
      <c r="E5">
        <f>Buche!D8</f>
        <v>432</v>
      </c>
      <c r="F5">
        <f>Buche!E8</f>
        <v>389.70000000000005</v>
      </c>
      <c r="G5">
        <f>Buche!F8</f>
        <v>347.40000000000003</v>
      </c>
      <c r="H5">
        <f>Buche!G8</f>
        <v>319.5</v>
      </c>
      <c r="I5">
        <f>Buche!H8</f>
        <v>291.60000000000002</v>
      </c>
    </row>
    <row r="6" spans="1:13" x14ac:dyDescent="0.75">
      <c r="A6" t="str">
        <f t="shared" si="1"/>
        <v>Buche</v>
      </c>
      <c r="B6" s="28">
        <f>Listen!D6</f>
        <v>100</v>
      </c>
      <c r="C6" s="28" t="str">
        <f t="shared" si="0"/>
        <v>Buche100</v>
      </c>
      <c r="D6">
        <f>Buche!C9</f>
        <v>667.80000000000007</v>
      </c>
      <c r="E6">
        <f>Buche!D9</f>
        <v>568.80000000000007</v>
      </c>
      <c r="F6">
        <f>Buche!E9</f>
        <v>520.65000000000009</v>
      </c>
      <c r="G6">
        <f>Buche!F9</f>
        <v>472.5</v>
      </c>
      <c r="H6">
        <f>Buche!G9</f>
        <v>427.95000000000005</v>
      </c>
      <c r="I6">
        <f>Buche!H9</f>
        <v>383.40000000000003</v>
      </c>
    </row>
    <row r="7" spans="1:13" x14ac:dyDescent="0.75">
      <c r="A7" t="str">
        <f t="shared" si="1"/>
        <v>Buche</v>
      </c>
      <c r="B7" s="28">
        <f>Listen!D7</f>
        <v>110</v>
      </c>
      <c r="C7" s="28" t="str">
        <f t="shared" si="0"/>
        <v>Buche110</v>
      </c>
      <c r="D7">
        <f>Buche!C10</f>
        <v>851.4</v>
      </c>
      <c r="E7">
        <f>Buche!D10</f>
        <v>742.5</v>
      </c>
      <c r="F7">
        <f>Buche!E10</f>
        <v>680.85</v>
      </c>
      <c r="G7">
        <f>Buche!F10</f>
        <v>619.20000000000005</v>
      </c>
      <c r="H7">
        <f>Buche!G10</f>
        <v>556.65000000000009</v>
      </c>
      <c r="I7">
        <f>Buche!H10</f>
        <v>494.1</v>
      </c>
    </row>
    <row r="8" spans="1:13" x14ac:dyDescent="0.75">
      <c r="A8" t="str">
        <f t="shared" si="1"/>
        <v>Buche</v>
      </c>
      <c r="B8" s="28">
        <f>Listen!D8</f>
        <v>120</v>
      </c>
      <c r="C8" s="28" t="str">
        <f t="shared" ref="C8:C10" si="2">A8&amp;B8</f>
        <v>Buche120</v>
      </c>
      <c r="D8">
        <f>Buche!C11</f>
        <v>1020.6</v>
      </c>
      <c r="E8">
        <f>Buche!D11</f>
        <v>904.5</v>
      </c>
      <c r="F8">
        <f>Buche!E11</f>
        <v>832.95</v>
      </c>
      <c r="G8">
        <f>Buche!F11</f>
        <v>761.4</v>
      </c>
      <c r="H8">
        <f>Buche!G11</f>
        <v>685.35</v>
      </c>
      <c r="I8">
        <f>Buche!H11</f>
        <v>609.30000000000007</v>
      </c>
    </row>
    <row r="9" spans="1:13" x14ac:dyDescent="0.75">
      <c r="A9" t="str">
        <f t="shared" si="1"/>
        <v>Buche</v>
      </c>
      <c r="B9" s="28">
        <f>Listen!D9</f>
        <v>130</v>
      </c>
      <c r="C9" s="28" t="str">
        <f t="shared" si="2"/>
        <v>Buche130</v>
      </c>
      <c r="D9">
        <f>Buche!C12</f>
        <v>1206.9000000000001</v>
      </c>
      <c r="E9">
        <f>Buche!D12</f>
        <v>1110.6000000000001</v>
      </c>
      <c r="F9">
        <f>Buche!E12</f>
        <v>1027.8000000000002</v>
      </c>
      <c r="G9">
        <f>Buche!F12</f>
        <v>945</v>
      </c>
      <c r="H9">
        <f>Buche!G12</f>
        <v>881.1</v>
      </c>
      <c r="I9">
        <f>Buche!H12</f>
        <v>817.2</v>
      </c>
    </row>
    <row r="10" spans="1:13" x14ac:dyDescent="0.75">
      <c r="A10" t="str">
        <f t="shared" si="1"/>
        <v>Buche</v>
      </c>
      <c r="B10" s="28">
        <f>Listen!D10</f>
        <v>140</v>
      </c>
      <c r="C10" s="28" t="str">
        <f t="shared" si="2"/>
        <v>Buche140</v>
      </c>
      <c r="D10">
        <f>Buche!C13</f>
        <v>1327.5900000000001</v>
      </c>
      <c r="E10">
        <f>Buche!D13</f>
        <v>1221.6600000000001</v>
      </c>
      <c r="F10">
        <f>Buche!E13</f>
        <v>1130.5800000000004</v>
      </c>
      <c r="G10">
        <f>Buche!F13</f>
        <v>1039.5</v>
      </c>
      <c r="H10">
        <f>Buche!G13</f>
        <v>969.21000000000015</v>
      </c>
      <c r="I10">
        <f>Buche!H13</f>
        <v>898.92000000000007</v>
      </c>
    </row>
    <row r="11" spans="1:13" x14ac:dyDescent="0.75">
      <c r="A11" s="29" t="str">
        <f>A7</f>
        <v>Buche</v>
      </c>
      <c r="B11" s="29">
        <v>150</v>
      </c>
      <c r="C11" s="27" t="str">
        <f t="shared" si="0"/>
        <v>Buche150</v>
      </c>
      <c r="D11" s="29">
        <f>D10</f>
        <v>1327.5900000000001</v>
      </c>
      <c r="E11" s="29">
        <f t="shared" ref="E11:I11" si="3">E10</f>
        <v>1221.6600000000001</v>
      </c>
      <c r="F11" s="29">
        <f t="shared" si="3"/>
        <v>1130.5800000000004</v>
      </c>
      <c r="G11" s="29">
        <f t="shared" si="3"/>
        <v>1039.5</v>
      </c>
      <c r="H11" s="29">
        <f t="shared" si="3"/>
        <v>969.21000000000015</v>
      </c>
      <c r="I11" s="29">
        <f t="shared" si="3"/>
        <v>898.92000000000007</v>
      </c>
      <c r="K11" t="s">
        <v>45</v>
      </c>
    </row>
    <row r="12" spans="1:13" x14ac:dyDescent="0.75">
      <c r="D12">
        <f>Eiche!C6</f>
        <v>0</v>
      </c>
      <c r="E12">
        <f>Eiche!D6</f>
        <v>0</v>
      </c>
      <c r="F12">
        <f>Eiche!E6</f>
        <v>0</v>
      </c>
      <c r="G12">
        <f>Eiche!F6</f>
        <v>0</v>
      </c>
      <c r="H12">
        <f>Eiche!G6</f>
        <v>0</v>
      </c>
      <c r="I12">
        <f>Eiche!H6</f>
        <v>0</v>
      </c>
    </row>
    <row r="13" spans="1:13" x14ac:dyDescent="0.75">
      <c r="D13">
        <f>Eiche!C7</f>
        <v>0</v>
      </c>
      <c r="E13">
        <f>Eiche!D7</f>
        <v>0</v>
      </c>
      <c r="F13">
        <f>Eiche!E7</f>
        <v>0</v>
      </c>
      <c r="G13">
        <f>Eiche!F7</f>
        <v>0</v>
      </c>
      <c r="H13">
        <f>Eiche!G7</f>
        <v>0</v>
      </c>
      <c r="I13">
        <f>Eiche!H7</f>
        <v>0</v>
      </c>
    </row>
    <row r="14" spans="1:13" x14ac:dyDescent="0.75">
      <c r="A14" t="str">
        <f>Listen!E2</f>
        <v>Eiche</v>
      </c>
      <c r="B14" s="28">
        <f>Listen!E3</f>
        <v>90</v>
      </c>
      <c r="C14" s="28" t="str">
        <f t="shared" si="0"/>
        <v>Eiche90</v>
      </c>
      <c r="D14">
        <f>Eiche!C8</f>
        <v>317.25</v>
      </c>
      <c r="E14">
        <f>Eiche!D8</f>
        <v>232.9</v>
      </c>
      <c r="F14">
        <f>Eiche!E8</f>
        <v>220.79500000000002</v>
      </c>
      <c r="G14">
        <f>Eiche!F8</f>
        <v>198.09</v>
      </c>
      <c r="H14">
        <f>Eiche!G8</f>
        <v>189.04500000000002</v>
      </c>
      <c r="I14">
        <f>Eiche!H8</f>
        <v>180</v>
      </c>
      <c r="K14" t="s">
        <v>46</v>
      </c>
    </row>
    <row r="15" spans="1:13" x14ac:dyDescent="0.75">
      <c r="A15" t="str">
        <f>A14</f>
        <v>Eiche</v>
      </c>
      <c r="B15" s="28">
        <f>Listen!E4</f>
        <v>100</v>
      </c>
      <c r="C15" s="28" t="str">
        <f t="shared" si="0"/>
        <v>Eiche100</v>
      </c>
      <c r="D15">
        <f>Eiche!C9</f>
        <v>483</v>
      </c>
      <c r="E15">
        <f>Eiche!D9</f>
        <v>408.84999999999997</v>
      </c>
      <c r="F15">
        <f>Eiche!E9</f>
        <v>373.36</v>
      </c>
      <c r="G15">
        <f>Eiche!F9</f>
        <v>329.22</v>
      </c>
      <c r="H15">
        <f>Eiche!G9</f>
        <v>309.69000000000005</v>
      </c>
      <c r="I15">
        <f>Eiche!H9</f>
        <v>290.16000000000003</v>
      </c>
      <c r="K15" t="s">
        <v>47</v>
      </c>
      <c r="M15" t="s">
        <v>48</v>
      </c>
    </row>
    <row r="16" spans="1:13" x14ac:dyDescent="0.75">
      <c r="A16" t="str">
        <f t="shared" ref="A16:A20" si="4">A15</f>
        <v>Eiche</v>
      </c>
      <c r="B16" s="28">
        <f>Listen!E5</f>
        <v>110</v>
      </c>
      <c r="C16" s="28" t="str">
        <f t="shared" si="0"/>
        <v>Eiche110</v>
      </c>
      <c r="D16">
        <f>Eiche!C10</f>
        <v>751.2</v>
      </c>
      <c r="E16">
        <f>Eiche!D10</f>
        <v>614.54999999999995</v>
      </c>
      <c r="F16">
        <f>Eiche!E10</f>
        <v>572.57000000000005</v>
      </c>
      <c r="G16">
        <f>Eiche!F10</f>
        <v>509.64000000000004</v>
      </c>
      <c r="H16">
        <f>Eiche!G10</f>
        <v>465.82000000000005</v>
      </c>
      <c r="I16">
        <f>Eiche!H10</f>
        <v>422</v>
      </c>
      <c r="L16" t="s">
        <v>49</v>
      </c>
      <c r="M16" t="s">
        <v>50</v>
      </c>
    </row>
    <row r="17" spans="1:15" x14ac:dyDescent="0.75">
      <c r="A17" t="str">
        <f t="shared" si="4"/>
        <v>Eiche</v>
      </c>
      <c r="B17" s="28">
        <f>Listen!E6</f>
        <v>120</v>
      </c>
      <c r="C17" s="28" t="str">
        <f t="shared" si="0"/>
        <v>Eiche120</v>
      </c>
      <c r="D17">
        <f>Eiche!C11</f>
        <v>1070.1000000000001</v>
      </c>
      <c r="E17">
        <f>Eiche!D11</f>
        <v>913.5</v>
      </c>
      <c r="F17">
        <f>Eiche!E11</f>
        <v>822.8900000000001</v>
      </c>
      <c r="G17">
        <f>Eiche!F11</f>
        <v>740.28000000000009</v>
      </c>
      <c r="H17">
        <f>Eiche!G11</f>
        <v>636.19000000000005</v>
      </c>
      <c r="I17">
        <f>Eiche!H11</f>
        <v>532.1</v>
      </c>
      <c r="K17">
        <v>120</v>
      </c>
      <c r="L17" s="14">
        <f>AVERAGE(D8:I8,D17:I17,D26:I26)</f>
        <v>796.84777777777788</v>
      </c>
      <c r="M17">
        <v>120000</v>
      </c>
      <c r="N17">
        <f>M17*L17</f>
        <v>95621733.333333343</v>
      </c>
      <c r="O17">
        <f>SUM(N17:N20)/M21</f>
        <v>979.94005888888898</v>
      </c>
    </row>
    <row r="18" spans="1:15" x14ac:dyDescent="0.75">
      <c r="A18" t="str">
        <f t="shared" si="4"/>
        <v>Eiche</v>
      </c>
      <c r="B18" s="28">
        <f>Listen!E7</f>
        <v>130</v>
      </c>
      <c r="C18" s="28" t="str">
        <f t="shared" si="0"/>
        <v>Eiche130</v>
      </c>
      <c r="D18">
        <f>Eiche!C12</f>
        <v>1319.4</v>
      </c>
      <c r="E18">
        <f>Eiche!D12</f>
        <v>1222.95</v>
      </c>
      <c r="F18">
        <f>Eiche!E12</f>
        <v>1075.21</v>
      </c>
      <c r="G18">
        <f>Eiche!F12</f>
        <v>970.92000000000007</v>
      </c>
      <c r="H18">
        <f>Eiche!G12</f>
        <v>890.63499999999999</v>
      </c>
      <c r="I18">
        <f>Eiche!H12</f>
        <v>810.34999999999991</v>
      </c>
      <c r="K18">
        <f>K17+10</f>
        <v>130</v>
      </c>
      <c r="L18" s="14">
        <f t="shared" ref="L18:L20" si="5">AVERAGE(D9:I9,D18:I18,D27:I27)</f>
        <v>1014.8147222222223</v>
      </c>
      <c r="M18">
        <v>80000</v>
      </c>
      <c r="N18">
        <f t="shared" ref="N18:N20" si="6">M18*L18</f>
        <v>81185177.777777776</v>
      </c>
    </row>
    <row r="19" spans="1:15" x14ac:dyDescent="0.75">
      <c r="A19" t="str">
        <f t="shared" si="4"/>
        <v>Eiche</v>
      </c>
      <c r="B19" s="28">
        <f>Listen!E8</f>
        <v>140</v>
      </c>
      <c r="C19" s="28" t="str">
        <f t="shared" ref="C19:C20" si="7">A19&amp;B19</f>
        <v>Eiche140</v>
      </c>
      <c r="D19">
        <f>Eiche!C13</f>
        <v>1559.7</v>
      </c>
      <c r="E19">
        <f>Eiche!D13</f>
        <v>1373.6100000000001</v>
      </c>
      <c r="F19">
        <f>Eiche!E13</f>
        <v>1295.1750000000002</v>
      </c>
      <c r="G19">
        <f>Eiche!F13</f>
        <v>1204.3500000000001</v>
      </c>
      <c r="H19">
        <f>Eiche!G13</f>
        <v>1104.1750000000002</v>
      </c>
      <c r="I19">
        <f>Eiche!H13</f>
        <v>1004</v>
      </c>
      <c r="K19">
        <f t="shared" ref="K19:K20" si="8">K18+10</f>
        <v>140</v>
      </c>
      <c r="L19" s="14">
        <f t="shared" si="5"/>
        <v>1150.885</v>
      </c>
      <c r="M19">
        <v>60000</v>
      </c>
      <c r="N19">
        <f t="shared" si="6"/>
        <v>69053100</v>
      </c>
    </row>
    <row r="20" spans="1:15" x14ac:dyDescent="0.75">
      <c r="A20" s="29" t="str">
        <f t="shared" si="4"/>
        <v>Eiche</v>
      </c>
      <c r="B20" s="27">
        <f>Listen!E9</f>
        <v>150</v>
      </c>
      <c r="C20" s="27" t="str">
        <f t="shared" si="7"/>
        <v>Eiche150</v>
      </c>
      <c r="D20" s="29">
        <f>Eiche!C14</f>
        <v>1715.4</v>
      </c>
      <c r="E20" s="29">
        <f>Eiche!D14</f>
        <v>1538.4432000000004</v>
      </c>
      <c r="F20" s="29">
        <f>Eiche!E14</f>
        <v>1483.0033750000002</v>
      </c>
      <c r="G20" s="29">
        <f>Eiche!F14</f>
        <v>1391.0242500000002</v>
      </c>
      <c r="H20" s="29">
        <f>Eiche!G14</f>
        <v>1247.712125</v>
      </c>
      <c r="I20" s="29">
        <f>Eiche!H14</f>
        <v>1104.4000000000001</v>
      </c>
      <c r="K20">
        <f t="shared" si="8"/>
        <v>150</v>
      </c>
      <c r="L20" s="14">
        <f t="shared" si="5"/>
        <v>1203.0501638888891</v>
      </c>
      <c r="M20">
        <v>40000</v>
      </c>
      <c r="N20">
        <f t="shared" si="6"/>
        <v>48122006.55555556</v>
      </c>
    </row>
    <row r="21" spans="1:15" x14ac:dyDescent="0.75">
      <c r="A21" t="str">
        <f>Listen!F2</f>
        <v>Sonst. LB</v>
      </c>
      <c r="B21" s="28">
        <f>Listen!F3</f>
        <v>70</v>
      </c>
      <c r="C21" s="28" t="str">
        <f t="shared" si="0"/>
        <v>Sonst. LB70</v>
      </c>
      <c r="D21">
        <f>Sontige_LB!C6</f>
        <v>324.90000000000003</v>
      </c>
      <c r="E21">
        <f>Sontige_LB!D6</f>
        <v>217.72800000000004</v>
      </c>
      <c r="F21">
        <f>Sontige_LB!E6</f>
        <v>194.4</v>
      </c>
      <c r="G21">
        <f>Sontige_LB!F6</f>
        <v>171.072</v>
      </c>
      <c r="H21">
        <f>Sontige_LB!G6</f>
        <v>167</v>
      </c>
      <c r="I21">
        <f>Sontige_LB!H6</f>
        <v>162</v>
      </c>
      <c r="M21">
        <f>SUM(M17:M20)</f>
        <v>300000</v>
      </c>
    </row>
    <row r="22" spans="1:15" x14ac:dyDescent="0.75">
      <c r="A22" t="str">
        <f>A21</f>
        <v>Sonst. LB</v>
      </c>
      <c r="B22" s="28">
        <f>Listen!F4</f>
        <v>80</v>
      </c>
      <c r="C22" s="28" t="str">
        <f t="shared" si="0"/>
        <v>Sonst. LB80</v>
      </c>
      <c r="D22">
        <f>Sontige_LB!C7</f>
        <v>415.8</v>
      </c>
      <c r="E22">
        <f>Sontige_LB!D7</f>
        <v>302.40000000000003</v>
      </c>
      <c r="F22">
        <f>Sontige_LB!E7</f>
        <v>270</v>
      </c>
      <c r="G22">
        <f>Sontige_LB!F7</f>
        <v>237.6</v>
      </c>
      <c r="H22">
        <f>Sontige_LB!G7</f>
        <v>220.05</v>
      </c>
      <c r="I22">
        <f>Sontige_LB!H7</f>
        <v>202.5</v>
      </c>
    </row>
    <row r="23" spans="1:15" x14ac:dyDescent="0.75">
      <c r="A23" t="str">
        <f t="shared" ref="A23:A28" si="9">A22</f>
        <v>Sonst. LB</v>
      </c>
      <c r="B23" s="28">
        <f>Listen!F5</f>
        <v>90</v>
      </c>
      <c r="C23" s="28" t="str">
        <f t="shared" si="0"/>
        <v>Sonst. LB90</v>
      </c>
      <c r="D23">
        <f>Sontige_LB!C8</f>
        <v>478.8</v>
      </c>
      <c r="E23">
        <f>Sontige_LB!D8</f>
        <v>432</v>
      </c>
      <c r="F23">
        <f>Sontige_LB!E8</f>
        <v>389.70000000000005</v>
      </c>
      <c r="G23">
        <f>Sontige_LB!F8</f>
        <v>347.40000000000003</v>
      </c>
      <c r="H23">
        <f>Sontige_LB!G8</f>
        <v>319.5</v>
      </c>
      <c r="I23">
        <f>Sontige_LB!H8</f>
        <v>291.60000000000002</v>
      </c>
    </row>
    <row r="24" spans="1:15" x14ac:dyDescent="0.75">
      <c r="A24" t="str">
        <f t="shared" si="9"/>
        <v>Sonst. LB</v>
      </c>
      <c r="B24" s="28">
        <f>Listen!F6</f>
        <v>100</v>
      </c>
      <c r="C24" s="28" t="str">
        <f t="shared" si="0"/>
        <v>Sonst. LB100</v>
      </c>
      <c r="D24">
        <f>Sontige_LB!C9</f>
        <v>667.80000000000007</v>
      </c>
      <c r="E24">
        <f>Sontige_LB!D9</f>
        <v>568.80000000000007</v>
      </c>
      <c r="F24">
        <f>Sontige_LB!E9</f>
        <v>520.65000000000009</v>
      </c>
      <c r="G24">
        <f>Sontige_LB!F9</f>
        <v>472.5</v>
      </c>
      <c r="H24">
        <f>Sontige_LB!G9</f>
        <v>427.95000000000005</v>
      </c>
      <c r="I24">
        <f>Sontige_LB!H9</f>
        <v>383.40000000000003</v>
      </c>
    </row>
    <row r="25" spans="1:15" x14ac:dyDescent="0.75">
      <c r="A25" t="str">
        <f t="shared" si="9"/>
        <v>Sonst. LB</v>
      </c>
      <c r="B25" s="28">
        <f>Listen!F7</f>
        <v>110</v>
      </c>
      <c r="C25" s="28" t="str">
        <f t="shared" si="0"/>
        <v>Sonst. LB110</v>
      </c>
      <c r="D25">
        <f>Sontige_LB!C10</f>
        <v>851.4</v>
      </c>
      <c r="E25">
        <f>Sontige_LB!D10</f>
        <v>742.5</v>
      </c>
      <c r="F25">
        <f>Sontige_LB!E10</f>
        <v>680.85</v>
      </c>
      <c r="G25">
        <f>Sontige_LB!F10</f>
        <v>619.20000000000005</v>
      </c>
      <c r="H25">
        <f>Sontige_LB!G10</f>
        <v>556.65000000000009</v>
      </c>
      <c r="I25">
        <f>Sontige_LB!H10</f>
        <v>494.1</v>
      </c>
    </row>
    <row r="26" spans="1:15" x14ac:dyDescent="0.75">
      <c r="A26" t="str">
        <f t="shared" si="9"/>
        <v>Sonst. LB</v>
      </c>
      <c r="B26" s="28">
        <f>Listen!F8</f>
        <v>120</v>
      </c>
      <c r="C26" s="28" t="str">
        <f t="shared" ref="C26" si="10">A26&amp;B26</f>
        <v>Sonst. LB120</v>
      </c>
      <c r="D26">
        <f>Sontige_LB!C11</f>
        <v>1020.6</v>
      </c>
      <c r="E26">
        <f>Sontige_LB!D11</f>
        <v>904.5</v>
      </c>
      <c r="F26">
        <f>Sontige_LB!E11</f>
        <v>832.95</v>
      </c>
      <c r="G26">
        <f>Sontige_LB!F11</f>
        <v>761.4</v>
      </c>
      <c r="H26">
        <f>Sontige_LB!G11</f>
        <v>685.35</v>
      </c>
      <c r="I26">
        <f>Sontige_LB!H11</f>
        <v>609.30000000000007</v>
      </c>
    </row>
    <row r="27" spans="1:15" x14ac:dyDescent="0.75">
      <c r="A27" t="str">
        <f t="shared" si="9"/>
        <v>Sonst. LB</v>
      </c>
      <c r="B27" s="28">
        <f>Listen!F9</f>
        <v>130</v>
      </c>
      <c r="C27" s="28" t="str">
        <f t="shared" ref="C27:C28" si="11">A27&amp;B27</f>
        <v>Sonst. LB130</v>
      </c>
      <c r="D27">
        <f>Sontige_LB!C12</f>
        <v>1206.9000000000001</v>
      </c>
      <c r="E27">
        <f>Sontige_LB!D12</f>
        <v>1110.6000000000001</v>
      </c>
      <c r="F27">
        <f>Sontige_LB!E12</f>
        <v>1027.8000000000002</v>
      </c>
      <c r="G27">
        <f>Sontige_LB!F12</f>
        <v>945</v>
      </c>
      <c r="H27">
        <f>Sontige_LB!G12</f>
        <v>881.1</v>
      </c>
      <c r="I27">
        <f>Sontige_LB!H12</f>
        <v>817.2</v>
      </c>
    </row>
    <row r="28" spans="1:15" x14ac:dyDescent="0.75">
      <c r="A28" t="str">
        <f t="shared" si="9"/>
        <v>Sonst. LB</v>
      </c>
      <c r="B28" s="28">
        <f>Listen!F10</f>
        <v>140</v>
      </c>
      <c r="C28" s="28" t="str">
        <f t="shared" si="11"/>
        <v>Sonst. LB140</v>
      </c>
      <c r="D28">
        <f>Sontige_LB!C13</f>
        <v>1327.5900000000001</v>
      </c>
      <c r="E28">
        <f>Sontige_LB!D13</f>
        <v>1221.6600000000001</v>
      </c>
      <c r="F28">
        <f>Sontige_LB!E13</f>
        <v>1130.5800000000004</v>
      </c>
      <c r="G28">
        <f>Sontige_LB!F13</f>
        <v>1039.5</v>
      </c>
      <c r="H28">
        <f>Sontige_LB!G13</f>
        <v>969.21000000000015</v>
      </c>
      <c r="I28">
        <f>Sontige_LB!H13</f>
        <v>898.92000000000007</v>
      </c>
    </row>
    <row r="29" spans="1:15" x14ac:dyDescent="0.75">
      <c r="A29" s="29" t="str">
        <f>A25</f>
        <v>Sonst. LB</v>
      </c>
      <c r="B29" s="29">
        <v>150</v>
      </c>
      <c r="C29" s="27" t="str">
        <f t="shared" ref="C29" si="12">A29&amp;B29</f>
        <v>Sonst. LB150</v>
      </c>
      <c r="D29" s="29">
        <f t="shared" ref="D29:I29" si="13">D28</f>
        <v>1327.5900000000001</v>
      </c>
      <c r="E29" s="29">
        <f t="shared" si="13"/>
        <v>1221.6600000000001</v>
      </c>
      <c r="F29" s="29">
        <f t="shared" si="13"/>
        <v>1130.5800000000004</v>
      </c>
      <c r="G29" s="29">
        <f t="shared" si="13"/>
        <v>1039.5</v>
      </c>
      <c r="H29" s="29">
        <f t="shared" si="13"/>
        <v>969.21000000000015</v>
      </c>
      <c r="I29" s="29">
        <f t="shared" si="13"/>
        <v>898.92000000000007</v>
      </c>
      <c r="K29" t="s">
        <v>45</v>
      </c>
    </row>
    <row r="30" spans="1:15" x14ac:dyDescent="0.75">
      <c r="D30">
        <f>Fichte!C6</f>
        <v>0</v>
      </c>
      <c r="E30">
        <f>Fichte!D6</f>
        <v>0</v>
      </c>
      <c r="F30">
        <f>Fichte!E6</f>
        <v>0</v>
      </c>
      <c r="G30">
        <f>Fichte!F6</f>
        <v>0</v>
      </c>
      <c r="H30">
        <f>Fichte!G6</f>
        <v>0</v>
      </c>
      <c r="I30">
        <f>Fichte!H6</f>
        <v>0</v>
      </c>
    </row>
    <row r="31" spans="1:15" x14ac:dyDescent="0.75">
      <c r="A31" t="str">
        <f>Listen!G2</f>
        <v>Fichte</v>
      </c>
      <c r="B31" s="28">
        <f>Listen!G3</f>
        <v>80</v>
      </c>
      <c r="C31" s="28" t="str">
        <f t="shared" si="0"/>
        <v>Fichte80</v>
      </c>
      <c r="D31">
        <f>Fichte!C7</f>
        <v>464</v>
      </c>
      <c r="E31">
        <f>Fichte!D7</f>
        <v>410</v>
      </c>
      <c r="F31">
        <f>Fichte!E7</f>
        <v>384.5</v>
      </c>
      <c r="G31">
        <f>Fichte!F7</f>
        <v>359</v>
      </c>
      <c r="H31">
        <f>Fichte!G7</f>
        <v>336</v>
      </c>
      <c r="I31">
        <f>Fichte!H7</f>
        <v>313</v>
      </c>
    </row>
    <row r="32" spans="1:15" x14ac:dyDescent="0.75">
      <c r="A32" t="str">
        <f>A31</f>
        <v>Fichte</v>
      </c>
      <c r="B32" s="28">
        <f>Listen!G4</f>
        <v>90</v>
      </c>
      <c r="C32" s="28" t="str">
        <f t="shared" si="0"/>
        <v>Fichte90</v>
      </c>
      <c r="D32">
        <f>Fichte!C8</f>
        <v>595.85</v>
      </c>
      <c r="E32">
        <f>Fichte!D8</f>
        <v>500.65</v>
      </c>
      <c r="F32">
        <f>Fichte!E8</f>
        <v>474.72500000000002</v>
      </c>
      <c r="G32">
        <f>Fichte!F8</f>
        <v>448.8</v>
      </c>
      <c r="H32">
        <f>Fichte!G8</f>
        <v>406.72500000000002</v>
      </c>
      <c r="I32">
        <f>Fichte!H8</f>
        <v>364.65</v>
      </c>
    </row>
    <row r="33" spans="1:11" x14ac:dyDescent="0.75">
      <c r="A33" t="str">
        <f t="shared" ref="A33:A47" si="14">A32</f>
        <v>Fichte</v>
      </c>
      <c r="B33" s="28">
        <f>Listen!G5</f>
        <v>100</v>
      </c>
      <c r="C33" s="28" t="str">
        <f t="shared" si="0"/>
        <v>Fichte100</v>
      </c>
      <c r="D33">
        <f>Fichte!C9</f>
        <v>865.3</v>
      </c>
      <c r="E33">
        <f>Fichte!D9</f>
        <v>736.1</v>
      </c>
      <c r="F33">
        <f>Fichte!E9</f>
        <v>693.17499999999995</v>
      </c>
      <c r="G33">
        <f>Fichte!F9</f>
        <v>650.25</v>
      </c>
      <c r="H33">
        <f>Fichte!G9</f>
        <v>593.72499999999991</v>
      </c>
      <c r="I33">
        <f>Fichte!H9</f>
        <v>537.19999999999993</v>
      </c>
    </row>
    <row r="34" spans="1:11" x14ac:dyDescent="0.75">
      <c r="A34" t="str">
        <f t="shared" si="14"/>
        <v>Fichte</v>
      </c>
      <c r="B34" s="28">
        <f>Listen!G6</f>
        <v>110</v>
      </c>
      <c r="C34" s="28" t="str">
        <f t="shared" si="0"/>
        <v>Fichte110</v>
      </c>
      <c r="D34">
        <f>Fichte!C10</f>
        <v>1179.8</v>
      </c>
      <c r="E34">
        <f>Fichte!D10</f>
        <v>984.3</v>
      </c>
      <c r="F34">
        <f>Fichte!E10</f>
        <v>951.15</v>
      </c>
      <c r="G34">
        <f>Fichte!F10</f>
        <v>918</v>
      </c>
      <c r="H34">
        <f>Fichte!G10</f>
        <v>827.47499999999991</v>
      </c>
      <c r="I34">
        <f>Fichte!H10</f>
        <v>736.94999999999993</v>
      </c>
    </row>
    <row r="35" spans="1:11" x14ac:dyDescent="0.75">
      <c r="A35" t="str">
        <f t="shared" si="14"/>
        <v>Fichte</v>
      </c>
      <c r="B35" s="28">
        <f>Listen!G7</f>
        <v>120</v>
      </c>
      <c r="C35" s="28" t="str">
        <f t="shared" ref="C35:C36" si="15">A35&amp;B35</f>
        <v>Fichte120</v>
      </c>
      <c r="D35">
        <f>Fichte!C11</f>
        <v>1549.55</v>
      </c>
      <c r="E35">
        <f>Fichte!D11</f>
        <v>1313.25</v>
      </c>
      <c r="F35">
        <f>Fichte!E11</f>
        <v>1275</v>
      </c>
      <c r="G35">
        <f>Fichte!F11</f>
        <v>1236.75</v>
      </c>
      <c r="H35">
        <f>Fichte!G11</f>
        <v>1106.2750000000001</v>
      </c>
      <c r="I35">
        <f>Fichte!H11</f>
        <v>975.8</v>
      </c>
    </row>
    <row r="36" spans="1:11" x14ac:dyDescent="0.75">
      <c r="A36" t="str">
        <f t="shared" si="14"/>
        <v>Fichte</v>
      </c>
      <c r="B36" s="28">
        <f>Listen!G8</f>
        <v>130</v>
      </c>
      <c r="C36" s="28" t="str">
        <f t="shared" si="15"/>
        <v>Fichte130</v>
      </c>
      <c r="D36">
        <f>Fichte!C12</f>
        <v>1997.5</v>
      </c>
      <c r="E36">
        <f>Fichte!D12</f>
        <v>1701.7</v>
      </c>
      <c r="F36">
        <f>Fichte!E12</f>
        <v>1612.875</v>
      </c>
      <c r="G36">
        <f>Fichte!F12</f>
        <v>1524.05</v>
      </c>
      <c r="H36">
        <f>Fichte!G12</f>
        <v>1378.6999999999998</v>
      </c>
      <c r="I36">
        <f>Fichte!H12</f>
        <v>1233.3499999999999</v>
      </c>
    </row>
    <row r="37" spans="1:11" x14ac:dyDescent="0.75">
      <c r="A37" t="str">
        <f>A34</f>
        <v>Fichte</v>
      </c>
      <c r="B37">
        <v>140</v>
      </c>
      <c r="C37" s="28" t="str">
        <f t="shared" ref="C37:C38" si="16">A37&amp;B37</f>
        <v>Fichte140</v>
      </c>
      <c r="D37">
        <f>D36</f>
        <v>1997.5</v>
      </c>
      <c r="E37">
        <f t="shared" ref="E37:I37" si="17">E36</f>
        <v>1701.7</v>
      </c>
      <c r="F37">
        <f t="shared" si="17"/>
        <v>1612.875</v>
      </c>
      <c r="G37">
        <f t="shared" si="17"/>
        <v>1524.05</v>
      </c>
      <c r="H37">
        <f t="shared" si="17"/>
        <v>1378.6999999999998</v>
      </c>
      <c r="I37">
        <f t="shared" si="17"/>
        <v>1233.3499999999999</v>
      </c>
      <c r="K37" t="s">
        <v>45</v>
      </c>
    </row>
    <row r="38" spans="1:11" x14ac:dyDescent="0.75">
      <c r="A38" s="29" t="str">
        <f t="shared" si="14"/>
        <v>Fichte</v>
      </c>
      <c r="B38" s="29">
        <v>150</v>
      </c>
      <c r="C38" s="27" t="str">
        <f t="shared" si="16"/>
        <v>Fichte150</v>
      </c>
      <c r="D38" s="29">
        <f>D36</f>
        <v>1997.5</v>
      </c>
      <c r="E38" s="29">
        <f t="shared" ref="E38:I38" si="18">E36</f>
        <v>1701.7</v>
      </c>
      <c r="F38" s="29">
        <f t="shared" si="18"/>
        <v>1612.875</v>
      </c>
      <c r="G38" s="29">
        <f t="shared" si="18"/>
        <v>1524.05</v>
      </c>
      <c r="H38" s="29">
        <f t="shared" si="18"/>
        <v>1378.6999999999998</v>
      </c>
      <c r="I38" s="29">
        <f t="shared" si="18"/>
        <v>1233.3499999999999</v>
      </c>
      <c r="K38" t="s">
        <v>45</v>
      </c>
    </row>
    <row r="39" spans="1:11" x14ac:dyDescent="0.75">
      <c r="D39">
        <f>Kiefer!C6</f>
        <v>0</v>
      </c>
      <c r="E39">
        <f>Kiefer!D6</f>
        <v>0</v>
      </c>
      <c r="F39">
        <f>Kiefer!E6</f>
        <v>0</v>
      </c>
      <c r="G39">
        <f>Kiefer!F6</f>
        <v>0</v>
      </c>
      <c r="H39">
        <f>Kiefer!G6</f>
        <v>0</v>
      </c>
      <c r="I39">
        <f>Kiefer!H6</f>
        <v>0</v>
      </c>
    </row>
    <row r="40" spans="1:11" x14ac:dyDescent="0.75">
      <c r="A40" t="str">
        <f>Listen!H2</f>
        <v>Kiefer</v>
      </c>
      <c r="B40" s="28">
        <f>Listen!H3</f>
        <v>80</v>
      </c>
      <c r="C40" s="28" t="str">
        <f t="shared" si="0"/>
        <v>Kiefer80</v>
      </c>
      <c r="D40">
        <f>Kiefer!C7</f>
        <v>301</v>
      </c>
      <c r="E40">
        <f>Kiefer!D7</f>
        <v>260</v>
      </c>
      <c r="F40">
        <f>Kiefer!E7</f>
        <v>241</v>
      </c>
      <c r="G40">
        <f>Kiefer!F7</f>
        <v>222</v>
      </c>
      <c r="H40">
        <f>Kiefer!G7</f>
        <v>189</v>
      </c>
      <c r="I40">
        <f>Kiefer!H7</f>
        <v>156</v>
      </c>
    </row>
    <row r="41" spans="1:11" x14ac:dyDescent="0.75">
      <c r="A41" t="str">
        <f>A40</f>
        <v>Kiefer</v>
      </c>
      <c r="B41" s="28">
        <f>Listen!H4</f>
        <v>90</v>
      </c>
      <c r="C41" s="28" t="str">
        <f t="shared" si="0"/>
        <v>Kiefer90</v>
      </c>
      <c r="D41">
        <f>Kiefer!C8</f>
        <v>420</v>
      </c>
      <c r="E41">
        <f>Kiefer!D8</f>
        <v>376</v>
      </c>
      <c r="F41">
        <f>Kiefer!E8</f>
        <v>342</v>
      </c>
      <c r="G41">
        <f>Kiefer!F8</f>
        <v>308</v>
      </c>
      <c r="H41">
        <f>Kiefer!G8</f>
        <v>270.5</v>
      </c>
      <c r="I41">
        <f>Kiefer!H8</f>
        <v>233</v>
      </c>
    </row>
    <row r="42" spans="1:11" x14ac:dyDescent="0.75">
      <c r="A42" t="str">
        <f t="shared" si="14"/>
        <v>Kiefer</v>
      </c>
      <c r="B42" s="28">
        <f>Listen!H5</f>
        <v>100</v>
      </c>
      <c r="C42" s="28" t="str">
        <f t="shared" si="0"/>
        <v>Kiefer100</v>
      </c>
      <c r="D42">
        <f>Kiefer!C9</f>
        <v>595</v>
      </c>
      <c r="E42">
        <f>Kiefer!D9</f>
        <v>517</v>
      </c>
      <c r="F42">
        <f>Kiefer!E9</f>
        <v>482.5</v>
      </c>
      <c r="G42">
        <f>Kiefer!F9</f>
        <v>448</v>
      </c>
      <c r="H42">
        <f>Kiefer!G9</f>
        <v>393</v>
      </c>
      <c r="I42">
        <f>Kiefer!H9</f>
        <v>338</v>
      </c>
    </row>
    <row r="43" spans="1:11" x14ac:dyDescent="0.75">
      <c r="A43" t="str">
        <f t="shared" si="14"/>
        <v>Kiefer</v>
      </c>
      <c r="B43" s="28">
        <f>Listen!H6</f>
        <v>110</v>
      </c>
      <c r="C43" s="28" t="str">
        <f t="shared" si="0"/>
        <v>Kiefer110</v>
      </c>
      <c r="D43">
        <f>Kiefer!C10</f>
        <v>813</v>
      </c>
      <c r="E43">
        <f>Kiefer!D10</f>
        <v>706</v>
      </c>
      <c r="F43">
        <f>Kiefer!E10</f>
        <v>657</v>
      </c>
      <c r="G43">
        <f>Kiefer!F10</f>
        <v>608</v>
      </c>
      <c r="H43">
        <f>Kiefer!G10</f>
        <v>537.5</v>
      </c>
      <c r="I43">
        <f>Kiefer!H10</f>
        <v>467</v>
      </c>
    </row>
    <row r="44" spans="1:11" x14ac:dyDescent="0.75">
      <c r="A44" t="str">
        <f t="shared" si="14"/>
        <v>Kiefer</v>
      </c>
      <c r="B44" s="28">
        <f>Listen!H7</f>
        <v>120</v>
      </c>
      <c r="C44" s="28" t="str">
        <f t="shared" ref="C44:C45" si="19">A44&amp;B44</f>
        <v>Kiefer120</v>
      </c>
      <c r="D44">
        <f>Kiefer!C11</f>
        <v>1087</v>
      </c>
      <c r="E44">
        <f>Kiefer!D11</f>
        <v>910</v>
      </c>
      <c r="F44">
        <f>Kiefer!E11</f>
        <v>850</v>
      </c>
      <c r="G44">
        <f>Kiefer!F11</f>
        <v>790</v>
      </c>
      <c r="H44">
        <f>Kiefer!G11</f>
        <v>706.5</v>
      </c>
      <c r="I44">
        <f>Kiefer!H11</f>
        <v>623</v>
      </c>
    </row>
    <row r="45" spans="1:11" x14ac:dyDescent="0.75">
      <c r="A45" t="str">
        <f t="shared" si="14"/>
        <v>Kiefer</v>
      </c>
      <c r="B45" s="28">
        <f>Listen!H8</f>
        <v>130</v>
      </c>
      <c r="C45" s="28" t="str">
        <f t="shared" si="19"/>
        <v>Kiefer130</v>
      </c>
      <c r="D45">
        <f>Kiefer!C12</f>
        <v>1411</v>
      </c>
      <c r="E45">
        <f>Kiefer!D12</f>
        <v>1141</v>
      </c>
      <c r="F45">
        <f>Kiefer!E12</f>
        <v>1070</v>
      </c>
      <c r="G45">
        <f>Kiefer!F12</f>
        <v>999</v>
      </c>
      <c r="H45">
        <f>Kiefer!G12</f>
        <v>897</v>
      </c>
      <c r="I45">
        <f>Kiefer!H12</f>
        <v>795</v>
      </c>
    </row>
    <row r="46" spans="1:11" x14ac:dyDescent="0.75">
      <c r="A46" t="str">
        <f>A43</f>
        <v>Kiefer</v>
      </c>
      <c r="B46">
        <v>140</v>
      </c>
      <c r="C46" s="28" t="str">
        <f t="shared" ref="C46:C47" si="20">A46&amp;B46</f>
        <v>Kiefer140</v>
      </c>
      <c r="D46">
        <f>D45</f>
        <v>1411</v>
      </c>
      <c r="E46">
        <f t="shared" ref="E46" si="21">E45</f>
        <v>1141</v>
      </c>
      <c r="F46">
        <f t="shared" ref="F46" si="22">F45</f>
        <v>1070</v>
      </c>
      <c r="G46">
        <f t="shared" ref="G46" si="23">G45</f>
        <v>999</v>
      </c>
      <c r="H46">
        <f t="shared" ref="H46" si="24">H45</f>
        <v>897</v>
      </c>
      <c r="I46">
        <f t="shared" ref="I46" si="25">I45</f>
        <v>795</v>
      </c>
      <c r="K46" t="s">
        <v>45</v>
      </c>
    </row>
    <row r="47" spans="1:11" x14ac:dyDescent="0.75">
      <c r="A47" s="29" t="str">
        <f t="shared" si="14"/>
        <v>Kiefer</v>
      </c>
      <c r="B47" s="29">
        <v>150</v>
      </c>
      <c r="C47" s="27" t="str">
        <f t="shared" si="20"/>
        <v>Kiefer150</v>
      </c>
      <c r="D47" s="29">
        <f>D45</f>
        <v>1411</v>
      </c>
      <c r="E47" s="29">
        <f t="shared" ref="E47:I47" si="26">E45</f>
        <v>1141</v>
      </c>
      <c r="F47" s="29">
        <f t="shared" si="26"/>
        <v>1070</v>
      </c>
      <c r="G47" s="29">
        <f t="shared" si="26"/>
        <v>999</v>
      </c>
      <c r="H47" s="29">
        <f t="shared" si="26"/>
        <v>897</v>
      </c>
      <c r="I47" s="29">
        <f t="shared" si="26"/>
        <v>795</v>
      </c>
      <c r="K47" t="s">
        <v>45</v>
      </c>
    </row>
    <row r="48" spans="1:11" x14ac:dyDescent="0.75">
      <c r="D48">
        <f>Sonstige_NB!C6</f>
        <v>0</v>
      </c>
      <c r="E48">
        <f>Sonstige_NB!D6</f>
        <v>0</v>
      </c>
      <c r="F48">
        <f>Sonstige_NB!E6</f>
        <v>0</v>
      </c>
      <c r="G48">
        <f>Sonstige_NB!F6</f>
        <v>0</v>
      </c>
      <c r="H48">
        <f>Sonstige_NB!G6</f>
        <v>0</v>
      </c>
      <c r="I48">
        <f>Sonstige_NB!H6</f>
        <v>0</v>
      </c>
    </row>
    <row r="49" spans="1:11" x14ac:dyDescent="0.75">
      <c r="A49" t="str">
        <f>Listen!I2</f>
        <v>Sonst. NB</v>
      </c>
      <c r="B49" s="28">
        <f>Listen!I3</f>
        <v>80</v>
      </c>
      <c r="C49" s="28" t="str">
        <f t="shared" si="0"/>
        <v>Sonst. NB80</v>
      </c>
      <c r="D49">
        <f>Sonstige_NB!C7</f>
        <v>464</v>
      </c>
      <c r="E49">
        <f>Sonstige_NB!D7</f>
        <v>410</v>
      </c>
      <c r="F49">
        <f>Sonstige_NB!E7</f>
        <v>384.5</v>
      </c>
      <c r="G49">
        <f>Sonstige_NB!F7</f>
        <v>359</v>
      </c>
      <c r="H49">
        <f>Sonstige_NB!G7</f>
        <v>336</v>
      </c>
      <c r="I49">
        <f>Sonstige_NB!H7</f>
        <v>313</v>
      </c>
    </row>
    <row r="50" spans="1:11" x14ac:dyDescent="0.75">
      <c r="A50" t="str">
        <f>A49</f>
        <v>Sonst. NB</v>
      </c>
      <c r="B50" s="28">
        <f>Listen!I4</f>
        <v>90</v>
      </c>
      <c r="C50" s="28" t="str">
        <f t="shared" si="0"/>
        <v>Sonst. NB90</v>
      </c>
      <c r="D50">
        <f>Sonstige_NB!C8</f>
        <v>595.85</v>
      </c>
      <c r="E50">
        <f>Sonstige_NB!D8</f>
        <v>500.65</v>
      </c>
      <c r="F50">
        <f>Sonstige_NB!E8</f>
        <v>474.72500000000002</v>
      </c>
      <c r="G50">
        <f>Sonstige_NB!F8</f>
        <v>448.8</v>
      </c>
      <c r="H50">
        <f>Sonstige_NB!G8</f>
        <v>406.72500000000002</v>
      </c>
      <c r="I50">
        <f>Sonstige_NB!H8</f>
        <v>364.65</v>
      </c>
    </row>
    <row r="51" spans="1:11" x14ac:dyDescent="0.75">
      <c r="A51" t="str">
        <f t="shared" ref="A51:A56" si="27">A50</f>
        <v>Sonst. NB</v>
      </c>
      <c r="B51" s="28">
        <f>Listen!I5</f>
        <v>100</v>
      </c>
      <c r="C51" s="28" t="str">
        <f t="shared" si="0"/>
        <v>Sonst. NB100</v>
      </c>
      <c r="D51">
        <f>Sonstige_NB!C9</f>
        <v>865.3</v>
      </c>
      <c r="E51">
        <f>Sonstige_NB!D9</f>
        <v>736.1</v>
      </c>
      <c r="F51">
        <f>Sonstige_NB!E9</f>
        <v>693.17499999999995</v>
      </c>
      <c r="G51">
        <f>Sonstige_NB!F9</f>
        <v>650.25</v>
      </c>
      <c r="H51">
        <f>Sonstige_NB!G9</f>
        <v>593.72499999999991</v>
      </c>
      <c r="I51">
        <f>Sonstige_NB!H9</f>
        <v>537.19999999999993</v>
      </c>
    </row>
    <row r="52" spans="1:11" x14ac:dyDescent="0.75">
      <c r="A52" t="str">
        <f t="shared" si="27"/>
        <v>Sonst. NB</v>
      </c>
      <c r="B52" s="28">
        <f>Listen!I6</f>
        <v>110</v>
      </c>
      <c r="C52" s="28" t="str">
        <f t="shared" si="0"/>
        <v>Sonst. NB110</v>
      </c>
      <c r="D52">
        <f>Sonstige_NB!C10</f>
        <v>1179.8</v>
      </c>
      <c r="E52">
        <f>Sonstige_NB!D10</f>
        <v>984.3</v>
      </c>
      <c r="F52">
        <f>Sonstige_NB!E10</f>
        <v>951.15</v>
      </c>
      <c r="G52">
        <f>Sonstige_NB!F10</f>
        <v>918</v>
      </c>
      <c r="H52">
        <f>Sonstige_NB!G10</f>
        <v>827.47499999999991</v>
      </c>
      <c r="I52">
        <f>Sonstige_NB!H10</f>
        <v>736.94999999999993</v>
      </c>
    </row>
    <row r="53" spans="1:11" x14ac:dyDescent="0.75">
      <c r="A53" t="str">
        <f t="shared" si="27"/>
        <v>Sonst. NB</v>
      </c>
      <c r="B53" s="28">
        <f>Listen!I7</f>
        <v>120</v>
      </c>
      <c r="C53" s="28" t="str">
        <f t="shared" ref="C53:C54" si="28">A53&amp;B53</f>
        <v>Sonst. NB120</v>
      </c>
      <c r="D53">
        <f>Sonstige_NB!C11</f>
        <v>1549.55</v>
      </c>
      <c r="E53">
        <f>Sonstige_NB!D11</f>
        <v>1313.25</v>
      </c>
      <c r="F53">
        <f>Sonstige_NB!E11</f>
        <v>1275</v>
      </c>
      <c r="G53">
        <f>Sonstige_NB!F11</f>
        <v>1236.75</v>
      </c>
      <c r="H53">
        <f>Sonstige_NB!G11</f>
        <v>1106.2750000000001</v>
      </c>
      <c r="I53">
        <f>Sonstige_NB!H11</f>
        <v>975.8</v>
      </c>
    </row>
    <row r="54" spans="1:11" x14ac:dyDescent="0.75">
      <c r="A54" t="str">
        <f t="shared" si="27"/>
        <v>Sonst. NB</v>
      </c>
      <c r="B54" s="28">
        <f>Listen!I8</f>
        <v>130</v>
      </c>
      <c r="C54" s="28" t="str">
        <f t="shared" si="28"/>
        <v>Sonst. NB130</v>
      </c>
      <c r="D54">
        <f>Sonstige_NB!C12</f>
        <v>1997.5</v>
      </c>
      <c r="E54">
        <f>Sonstige_NB!D12</f>
        <v>1701.7</v>
      </c>
      <c r="F54">
        <f>Sonstige_NB!E12</f>
        <v>1612.875</v>
      </c>
      <c r="G54">
        <f>Sonstige_NB!F12</f>
        <v>1524.05</v>
      </c>
      <c r="H54">
        <f>Sonstige_NB!G12</f>
        <v>1378.6999999999998</v>
      </c>
      <c r="I54">
        <f>Sonstige_NB!H12</f>
        <v>1233.3499999999999</v>
      </c>
    </row>
    <row r="55" spans="1:11" x14ac:dyDescent="0.75">
      <c r="A55" t="str">
        <f>A52</f>
        <v>Sonst. NB</v>
      </c>
      <c r="B55">
        <v>140</v>
      </c>
      <c r="C55" s="28" t="str">
        <f t="shared" ref="C55:C56" si="29">A55&amp;B55</f>
        <v>Sonst. NB140</v>
      </c>
      <c r="D55">
        <f>D54</f>
        <v>1997.5</v>
      </c>
      <c r="E55">
        <f t="shared" ref="E55" si="30">E54</f>
        <v>1701.7</v>
      </c>
      <c r="F55">
        <f t="shared" ref="F55" si="31">F54</f>
        <v>1612.875</v>
      </c>
      <c r="G55">
        <f t="shared" ref="G55" si="32">G54</f>
        <v>1524.05</v>
      </c>
      <c r="H55">
        <f t="shared" ref="H55" si="33">H54</f>
        <v>1378.6999999999998</v>
      </c>
      <c r="I55">
        <f t="shared" ref="I55" si="34">I54</f>
        <v>1233.3499999999999</v>
      </c>
      <c r="K55" t="s">
        <v>45</v>
      </c>
    </row>
    <row r="56" spans="1:11" x14ac:dyDescent="0.75">
      <c r="A56" s="29" t="str">
        <f t="shared" si="27"/>
        <v>Sonst. NB</v>
      </c>
      <c r="B56" s="29">
        <v>150</v>
      </c>
      <c r="C56" s="27" t="str">
        <f t="shared" si="29"/>
        <v>Sonst. NB150</v>
      </c>
      <c r="D56" s="29">
        <f>D54</f>
        <v>1997.5</v>
      </c>
      <c r="E56" s="29">
        <f t="shared" ref="E56:I56" si="35">E54</f>
        <v>1701.7</v>
      </c>
      <c r="F56" s="29">
        <f t="shared" si="35"/>
        <v>1612.875</v>
      </c>
      <c r="G56" s="29">
        <f t="shared" si="35"/>
        <v>1524.05</v>
      </c>
      <c r="H56" s="29">
        <f t="shared" si="35"/>
        <v>1378.6999999999998</v>
      </c>
      <c r="I56" s="29">
        <f t="shared" si="35"/>
        <v>1233.3499999999999</v>
      </c>
      <c r="K56" t="s">
        <v>45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Eingabe_B1</vt:lpstr>
      <vt:lpstr>Eingabe_B2</vt:lpstr>
      <vt:lpstr>Berechnungen_NatWaldentw</vt:lpstr>
      <vt:lpstr>Berechnungen_Störfl</vt:lpstr>
      <vt:lpstr>Daten_Stör</vt:lpstr>
      <vt:lpstr>Listen</vt:lpstr>
      <vt:lpstr>Fichte_Stör</vt:lpstr>
      <vt:lpstr>Kiefer_Stör</vt:lpstr>
      <vt:lpstr>Daten</vt:lpstr>
      <vt:lpstr>Korr_Volumenzuwachs</vt:lpstr>
      <vt:lpstr>Buche</vt:lpstr>
      <vt:lpstr>Eiche</vt:lpstr>
      <vt:lpstr>Sontige_LB</vt:lpstr>
      <vt:lpstr>Fichte</vt:lpstr>
      <vt:lpstr>Kiefer</vt:lpstr>
      <vt:lpstr>Sonstige_NB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Anlage Berechnung Förderbetrag Förderkriterium B1 und B2</dc:title>
  <dc:subject>Anlage zur Richtlinie Klimaangepasstes Waldmanagement Plus</dc:subject>
  <dc:creator/>
  <cp:keywords>Förderung, Waldmanagement, Klimaanpassung</cp:keywords>
  <dc:description/>
  <cp:lastModifiedBy/>
  <cp:revision>1</cp:revision>
  <dcterms:created xsi:type="dcterms:W3CDTF">2024-06-13T14:17:56Z</dcterms:created>
  <dcterms:modified xsi:type="dcterms:W3CDTF">2024-12-23T08:16:58Z</dcterms:modified>
  <cp:category>Förderung</cp:category>
  <cp:contentStatus/>
</cp:coreProperties>
</file>