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Y:\UR 3\06_FACHGEBIET_LEITSTELLE_FÜR_FORTLUFT_09_2013\MESSANLEITUNGEN DES BUNDES\05_REINSCHRIFTEN MAL\0504_Leitstelle D\D-H-3-MWASS-01\Berechnungsdateien\"/>
    </mc:Choice>
  </mc:AlternateContent>
  <bookViews>
    <workbookView xWindow="360" yWindow="12" windowWidth="17592" windowHeight="7932"/>
  </bookViews>
  <sheets>
    <sheet name="Tabelle1" sheetId="1" r:id="rId1"/>
    <sheet name="Hilfe" sheetId="3" r:id="rId2"/>
  </sheets>
  <definedNames>
    <definedName name="_f3">Tabelle1!$E$34</definedName>
    <definedName name="_f4">Tabelle1!$E$35</definedName>
    <definedName name="_t0">Tabelle1!$E$24</definedName>
    <definedName name="BestWert">Tabelle1!$E$49</definedName>
    <definedName name="eps">Tabelle1!$E$19</definedName>
    <definedName name="Erg">Tabelle1!$E$41</definedName>
    <definedName name="etaAi">Tabelle1!$E$20</definedName>
    <definedName name="Faktor">Tabelle1!$E$40</definedName>
    <definedName name="gamma">Tabelle1!$C$10</definedName>
    <definedName name="lam_H3">Tabelle1!$E$18</definedName>
    <definedName name="m">Tabelle1!$E$17</definedName>
    <definedName name="mM">Tabelle1!$E$28</definedName>
    <definedName name="mn">Tabelle1!$E$26</definedName>
    <definedName name="mv">Tabelle1!$E$27</definedName>
    <definedName name="Nb">Tabelle1!$E$16</definedName>
    <definedName name="Omega">Tabelle1!$E$48</definedName>
    <definedName name="R0">Tabelle1!$E$25</definedName>
    <definedName name="Rb">Tabelle1!$E$33</definedName>
    <definedName name="rho">Tabelle1!$E$21</definedName>
    <definedName name="Rn">Tabelle1!$E$39</definedName>
    <definedName name="tA">Tabelle1!$E$22</definedName>
    <definedName name="tm">Tabelle1!$E$23</definedName>
    <definedName name="uErg">Tabelle1!$E$42</definedName>
  </definedNames>
  <calcPr calcId="152511"/>
</workbook>
</file>

<file path=xl/calcChain.xml><?xml version="1.0" encoding="utf-8"?>
<calcChain xmlns="http://schemas.openxmlformats.org/spreadsheetml/2006/main">
  <c r="E35" i="1" l="1"/>
  <c r="E34" i="1"/>
  <c r="F28" i="1"/>
  <c r="H28" i="1" s="1"/>
  <c r="F27" i="1"/>
  <c r="H27" i="1" s="1"/>
  <c r="F26" i="1"/>
  <c r="H26" i="1" s="1"/>
  <c r="F25" i="1"/>
  <c r="H25" i="1" s="1"/>
  <c r="F21" i="1"/>
  <c r="H21" i="1" s="1"/>
  <c r="F20" i="1"/>
  <c r="H20" i="1" s="1"/>
  <c r="F19" i="1"/>
  <c r="H19" i="1" s="1"/>
  <c r="F16" i="1"/>
  <c r="H16" i="1" s="1"/>
  <c r="E33" i="1"/>
  <c r="E39" i="1" s="1"/>
  <c r="H24" i="1"/>
  <c r="H23" i="1"/>
  <c r="H22" i="1"/>
  <c r="H18" i="1"/>
  <c r="H17" i="1"/>
  <c r="E40" i="1" l="1"/>
  <c r="E41" i="1" s="1"/>
  <c r="E42" i="1"/>
  <c r="I28" i="1" l="1"/>
  <c r="I26" i="1"/>
  <c r="I24" i="1"/>
  <c r="I23" i="1"/>
  <c r="I22" i="1"/>
  <c r="I21" i="1"/>
  <c r="I19" i="1"/>
  <c r="I18" i="1"/>
  <c r="I17" i="1"/>
  <c r="I25" i="1"/>
  <c r="I16" i="1"/>
  <c r="E48" i="1"/>
  <c r="E51" i="1" s="1"/>
  <c r="I27" i="1"/>
  <c r="I20" i="1"/>
  <c r="E52" i="1" l="1"/>
  <c r="E49" i="1"/>
  <c r="E50" i="1" s="1"/>
</calcChain>
</file>

<file path=xl/sharedStrings.xml><?xml version="1.0" encoding="utf-8"?>
<sst xmlns="http://schemas.openxmlformats.org/spreadsheetml/2006/main" count="129" uniqueCount="110">
  <si>
    <t>k_alpha:</t>
  </si>
  <si>
    <t>k_beta:</t>
  </si>
  <si>
    <t>StdAbw:</t>
  </si>
  <si>
    <t>partielle</t>
  </si>
  <si>
    <t>Ableitungen</t>
  </si>
  <si>
    <t>Einheit:</t>
  </si>
  <si>
    <t>Unsicherh.-</t>
  </si>
  <si>
    <t>Budget:</t>
  </si>
  <si>
    <t>Werte aus VBA</t>
  </si>
  <si>
    <t>Budget</t>
  </si>
  <si>
    <t>in %</t>
  </si>
  <si>
    <t>#Schlüsselwörter</t>
  </si>
  <si>
    <t>gamma:</t>
  </si>
  <si>
    <t xml:space="preserve">Eingabewerte </t>
  </si>
  <si>
    <t>Dateneingabe-Block:</t>
  </si>
  <si>
    <t>Unsicherheits-Budget:</t>
  </si>
  <si>
    <t xml:space="preserve">#Anzahl der Parameter p </t>
  </si>
  <si>
    <t>#Werte der Parameter p</t>
  </si>
  <si>
    <t>Nb</t>
  </si>
  <si>
    <t xml:space="preserve">    (Liste hier verlängerbar) </t>
  </si>
  <si>
    <t>Modell-Block</t>
  </si>
  <si>
    <t>c = Faktor * Rn</t>
  </si>
  <si>
    <t>Hilfsgleichungen h</t>
  </si>
  <si>
    <t xml:space="preserve"> (Formeln)</t>
  </si>
  <si>
    <t>#Bruttozählrate Rb</t>
  </si>
  <si>
    <t>1/s</t>
  </si>
  <si>
    <t>Rb</t>
  </si>
  <si>
    <t xml:space="preserve"> </t>
  </si>
  <si>
    <t xml:space="preserve">   (Liste hier verlängerbar)</t>
  </si>
  <si>
    <t>#Nettozählrate Rn</t>
  </si>
  <si>
    <t>Rn</t>
  </si>
  <si>
    <t>Faktor</t>
  </si>
  <si>
    <t>#Ergebniswert</t>
  </si>
  <si>
    <t>Erg</t>
  </si>
  <si>
    <t>&lt;-- von VBA modifizierb. Ergebniswert</t>
  </si>
  <si>
    <t>#kombin. Stdmessunsicherheit</t>
  </si>
  <si>
    <t>uErg</t>
  </si>
  <si>
    <t>#Erkennungsgrenze</t>
  </si>
  <si>
    <t>#Nachweisgrenze</t>
  </si>
  <si>
    <t>weitere abgeleitete Werte</t>
  </si>
  <si>
    <t>Hilfsgröße Omega</t>
  </si>
  <si>
    <t>Omega</t>
  </si>
  <si>
    <t>Bester Schätzwert</t>
  </si>
  <si>
    <t>BestWert</t>
  </si>
  <si>
    <t>Unsicherheit des b. Schätzwerts</t>
  </si>
  <si>
    <t>u. Grenze d. Vertrauensbereichs</t>
  </si>
  <si>
    <t>o. Grenze d. Vertrauensbereichs</t>
  </si>
  <si>
    <t>#Kalibrierfaktor, verf.-bez.</t>
  </si>
  <si>
    <t>Version</t>
  </si>
  <si>
    <t>Definition Excel-Variablen</t>
  </si>
  <si>
    <t>Excel-VBA:</t>
  </si>
  <si>
    <t>Anwender:</t>
  </si>
  <si>
    <t>PROBENBEZEICHNUNG:</t>
  </si>
  <si>
    <t xml:space="preserve">Dateneingabe </t>
  </si>
  <si>
    <t xml:space="preserve">Eingabe Excel-Formeln </t>
  </si>
  <si>
    <t>Verfahren zur Bestimmung der Aktivitätskonzentration von Tritium im Meerwasser mit dem Flüssigkeitsszintillationsspektrometer</t>
  </si>
  <si>
    <t>D-H-3-MWASS-01</t>
  </si>
  <si>
    <r>
      <t>Messanleitungen für die „Überwachung radioaktiver Stoffe in der Umwelt und externer Strahlung</t>
    </r>
    <r>
      <rPr>
        <sz val="9.35"/>
        <color indexed="8"/>
        <rFont val="Calibri"/>
        <family val="2"/>
      </rPr>
      <t>"</t>
    </r>
    <r>
      <rPr>
        <sz val="11"/>
        <color indexed="8"/>
        <rFont val="Calibri"/>
        <family val="2"/>
      </rPr>
      <t xml:space="preserve"> (ISSN: 1865-8725)</t>
    </r>
  </si>
  <si>
    <t>November 2018</t>
  </si>
  <si>
    <t>#Summierte Bruttoimpulsanzahl Nb</t>
  </si>
  <si>
    <t>Anzahl der Einzelmessungen</t>
  </si>
  <si>
    <t>m</t>
  </si>
  <si>
    <t>Zerfallskonstante für H-3</t>
  </si>
  <si>
    <t>lam_H3</t>
  </si>
  <si>
    <t>Nachweiswahrscheinlichkeit</t>
  </si>
  <si>
    <t>1/(Bq s)</t>
  </si>
  <si>
    <t>eps</t>
  </si>
  <si>
    <t>Tritiumausbeute der Elektrolysezelle i</t>
  </si>
  <si>
    <t>etaAi</t>
  </si>
  <si>
    <t>Dichte Meerwasser</t>
  </si>
  <si>
    <t>kg/(m³)</t>
  </si>
  <si>
    <t>rho</t>
  </si>
  <si>
    <t>Zeitdifferenz Prentnahme--&gt;Messbeginn</t>
  </si>
  <si>
    <t>s</t>
  </si>
  <si>
    <t>tA</t>
  </si>
  <si>
    <t>Gesamtmessdauer des Messpräparats</t>
  </si>
  <si>
    <t>tm</t>
  </si>
  <si>
    <t>Messdauer des Nulleffekts</t>
  </si>
  <si>
    <t>_t0</t>
  </si>
  <si>
    <t>Nulleffektzählrate</t>
  </si>
  <si>
    <t>R0</t>
  </si>
  <si>
    <t>Restmasse Lösung nach Elektrolyse</t>
  </si>
  <si>
    <t>kg</t>
  </si>
  <si>
    <t>mn</t>
  </si>
  <si>
    <t>Gesamtmasse Lösung vor Elektrolyse</t>
  </si>
  <si>
    <t>mv</t>
  </si>
  <si>
    <t>Masse Messlösung im Zählfläschchen</t>
  </si>
  <si>
    <t>mM</t>
  </si>
  <si>
    <t>Zerfallskorrektion Messdauer</t>
  </si>
  <si>
    <t>_f3</t>
  </si>
  <si>
    <t>Zerfallskorrektion Probeentnahme</t>
  </si>
  <si>
    <t>_f4</t>
  </si>
  <si>
    <t>Bq*s/m³</t>
  </si>
  <si>
    <t>Bq/m³</t>
  </si>
  <si>
    <t>Meerwasser</t>
  </si>
  <si>
    <t>p1</t>
  </si>
  <si>
    <t>p2</t>
  </si>
  <si>
    <t>p3</t>
  </si>
  <si>
    <t>p4</t>
  </si>
  <si>
    <t>p5</t>
  </si>
  <si>
    <t>p6</t>
  </si>
  <si>
    <t>p7</t>
  </si>
  <si>
    <t>p8</t>
  </si>
  <si>
    <t>p9</t>
  </si>
  <si>
    <t>p10</t>
  </si>
  <si>
    <t>p11</t>
  </si>
  <si>
    <t>p12</t>
  </si>
  <si>
    <t>p13</t>
  </si>
  <si>
    <t>h1</t>
  </si>
  <si>
    <t>h2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</si>
</sst>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E+00"/>
    <numFmt numFmtId="165" formatCode="0.0000E+00"/>
    <numFmt numFmtId="166" formatCode="0.000000"/>
    <numFmt numFmtId="167" formatCode="0.0000"/>
    <numFmt numFmtId="168" formatCode="0.000"/>
    <numFmt numFmtId="171" formatCode="0.0000000"/>
  </numFmts>
  <fonts count="15" x14ac:knownFonts="1">
    <font>
      <sz val="10"/>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b/>
      <sz val="11"/>
      <color indexed="8"/>
      <name val="Calibri"/>
      <family val="2"/>
    </font>
    <font>
      <b/>
      <sz val="11"/>
      <color indexed="10"/>
      <name val="Calibri"/>
      <family val="2"/>
    </font>
    <font>
      <sz val="11"/>
      <color indexed="8"/>
      <name val="Calibri"/>
      <family val="2"/>
    </font>
    <font>
      <sz val="11"/>
      <name val="Calibri"/>
      <family val="2"/>
    </font>
    <font>
      <b/>
      <sz val="10"/>
      <color indexed="10"/>
      <name val="Calibri"/>
      <family val="2"/>
    </font>
    <font>
      <b/>
      <sz val="12"/>
      <color rgb="FF000000"/>
      <name val="Calibri"/>
      <family val="2"/>
    </font>
    <font>
      <b/>
      <sz val="11"/>
      <color theme="1"/>
      <name val="Calibri"/>
      <family val="2"/>
      <scheme val="minor"/>
    </font>
    <font>
      <b/>
      <sz val="11"/>
      <color indexed="10"/>
      <name val="Calibri"/>
      <family val="2"/>
      <scheme val="minor"/>
    </font>
    <font>
      <sz val="9.35"/>
      <color indexed="8"/>
      <name val="Calibri"/>
      <family val="2"/>
    </font>
  </fonts>
  <fills count="7">
    <fill>
      <patternFill patternType="none"/>
    </fill>
    <fill>
      <patternFill patternType="gray125"/>
    </fill>
    <fill>
      <patternFill patternType="solid">
        <fgColor indexed="47"/>
        <bgColor indexed="64"/>
      </patternFill>
    </fill>
    <fill>
      <patternFill patternType="solid">
        <fgColor indexed="11"/>
        <bgColor indexed="64"/>
      </patternFill>
    </fill>
    <fill>
      <patternFill patternType="solid">
        <fgColor indexed="43"/>
        <bgColor indexed="64"/>
      </patternFill>
    </fill>
    <fill>
      <patternFill patternType="solid">
        <fgColor rgb="FFE1EEA0"/>
        <bgColor indexed="64"/>
      </patternFill>
    </fill>
    <fill>
      <patternFill patternType="solid">
        <fgColor rgb="FFD6E87C"/>
        <bgColor indexed="64"/>
      </patternFill>
    </fill>
  </fills>
  <borders count="9">
    <border>
      <left/>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76">
    <xf numFmtId="0" fontId="0" fillId="0" borderId="0" xfId="0"/>
    <xf numFmtId="0" fontId="6" fillId="0" borderId="0" xfId="0" applyFont="1"/>
    <xf numFmtId="0" fontId="8" fillId="0" borderId="0" xfId="0" applyFont="1" applyBorder="1"/>
    <xf numFmtId="0" fontId="8" fillId="0" borderId="1" xfId="0" applyFont="1" applyBorder="1"/>
    <xf numFmtId="0" fontId="6" fillId="0" borderId="0" xfId="0" applyFont="1" applyBorder="1"/>
    <xf numFmtId="0" fontId="8" fillId="0" borderId="0" xfId="0" applyFont="1"/>
    <xf numFmtId="0" fontId="8" fillId="2" borderId="0" xfId="0" applyFont="1" applyFill="1" applyAlignment="1">
      <alignment horizontal="left"/>
    </xf>
    <xf numFmtId="0" fontId="7" fillId="0" borderId="2" xfId="0" applyFont="1" applyBorder="1"/>
    <xf numFmtId="0" fontId="6" fillId="0" borderId="1" xfId="0" applyFont="1" applyBorder="1"/>
    <xf numFmtId="0" fontId="9" fillId="0" borderId="7" xfId="0" applyFont="1" applyBorder="1"/>
    <xf numFmtId="0" fontId="7" fillId="0" borderId="7" xfId="0" applyFont="1" applyBorder="1"/>
    <xf numFmtId="0" fontId="6" fillId="0" borderId="7" xfId="0" applyFont="1" applyBorder="1"/>
    <xf numFmtId="0" fontId="6" fillId="0" borderId="2" xfId="0" applyFont="1" applyBorder="1"/>
    <xf numFmtId="0" fontId="6" fillId="0" borderId="3" xfId="0" applyFont="1" applyBorder="1"/>
    <xf numFmtId="0" fontId="6" fillId="0" borderId="4" xfId="0" applyFont="1" applyFill="1" applyBorder="1"/>
    <xf numFmtId="0" fontId="10" fillId="0" borderId="0" xfId="0" applyFont="1"/>
    <xf numFmtId="0" fontId="0" fillId="0" borderId="0" xfId="0" applyFont="1"/>
    <xf numFmtId="0" fontId="0" fillId="0" borderId="0" xfId="0" applyFill="1"/>
    <xf numFmtId="164" fontId="8" fillId="0" borderId="0" xfId="0" applyNumberFormat="1" applyFont="1" applyFill="1" applyBorder="1"/>
    <xf numFmtId="0" fontId="6" fillId="0" borderId="0" xfId="0" applyFont="1" applyBorder="1" applyAlignment="1">
      <alignment horizontal="center" wrapText="1"/>
    </xf>
    <xf numFmtId="0" fontId="13" fillId="0" borderId="0" xfId="0" applyFont="1"/>
    <xf numFmtId="0" fontId="0" fillId="2" borderId="0" xfId="0" applyFill="1"/>
    <xf numFmtId="0" fontId="12" fillId="0" borderId="0" xfId="0" applyFont="1"/>
    <xf numFmtId="0" fontId="8" fillId="0" borderId="4" xfId="0" applyFont="1" applyBorder="1"/>
    <xf numFmtId="0" fontId="13" fillId="0" borderId="1" xfId="0" applyFont="1" applyBorder="1"/>
    <xf numFmtId="0" fontId="0" fillId="0" borderId="0" xfId="0" applyBorder="1"/>
    <xf numFmtId="0" fontId="0" fillId="4" borderId="4" xfId="0" applyFill="1" applyBorder="1"/>
    <xf numFmtId="0" fontId="0" fillId="0" borderId="1" xfId="0" applyBorder="1"/>
    <xf numFmtId="0" fontId="0" fillId="0" borderId="4" xfId="0" applyBorder="1"/>
    <xf numFmtId="0" fontId="0" fillId="0" borderId="5" xfId="0" applyBorder="1"/>
    <xf numFmtId="0" fontId="0" fillId="0" borderId="8" xfId="0" applyBorder="1"/>
    <xf numFmtId="0" fontId="0" fillId="0" borderId="6" xfId="0" applyBorder="1"/>
    <xf numFmtId="0" fontId="12" fillId="0" borderId="2" xfId="0" applyFont="1" applyBorder="1"/>
    <xf numFmtId="0" fontId="0" fillId="0" borderId="7" xfId="0" applyBorder="1"/>
    <xf numFmtId="0" fontId="12" fillId="0" borderId="7" xfId="0" applyFont="1" applyBorder="1"/>
    <xf numFmtId="0" fontId="0" fillId="0" borderId="3" xfId="0" applyBorder="1"/>
    <xf numFmtId="0" fontId="12" fillId="0" borderId="1" xfId="0" applyFont="1" applyBorder="1"/>
    <xf numFmtId="0" fontId="13" fillId="0" borderId="5" xfId="0" applyFont="1" applyBorder="1"/>
    <xf numFmtId="0" fontId="4" fillId="0" borderId="0" xfId="0" applyFont="1" applyAlignment="1">
      <alignment vertical="top"/>
    </xf>
    <xf numFmtId="0" fontId="4" fillId="0" borderId="0" xfId="0" applyFont="1" applyAlignment="1">
      <alignment vertical="center"/>
    </xf>
    <xf numFmtId="0" fontId="5" fillId="4" borderId="7" xfId="0" applyFont="1" applyFill="1" applyBorder="1"/>
    <xf numFmtId="0" fontId="8" fillId="0" borderId="5" xfId="0" applyFont="1" applyBorder="1"/>
    <xf numFmtId="0" fontId="5" fillId="3" borderId="8" xfId="0" applyFont="1" applyFill="1" applyBorder="1"/>
    <xf numFmtId="0" fontId="12" fillId="0" borderId="0" xfId="0" applyFont="1" applyFill="1" applyAlignment="1">
      <alignment vertical="top"/>
    </xf>
    <xf numFmtId="0" fontId="4" fillId="0" borderId="0" xfId="0" applyFont="1" applyFill="1" applyAlignment="1">
      <alignment vertical="center"/>
    </xf>
    <xf numFmtId="0" fontId="0" fillId="6" borderId="0" xfId="0" applyFill="1" applyBorder="1"/>
    <xf numFmtId="0" fontId="3" fillId="5" borderId="0" xfId="0" applyFont="1" applyFill="1" applyBorder="1"/>
    <xf numFmtId="0" fontId="3" fillId="5" borderId="4" xfId="0" applyFont="1" applyFill="1" applyBorder="1"/>
    <xf numFmtId="0" fontId="5" fillId="4" borderId="3" xfId="0" applyFont="1" applyFill="1" applyBorder="1"/>
    <xf numFmtId="0" fontId="5" fillId="3" borderId="6" xfId="0" applyFont="1" applyFill="1" applyBorder="1"/>
    <xf numFmtId="0" fontId="4" fillId="0" borderId="0" xfId="0" applyFont="1" applyFill="1" applyAlignment="1">
      <alignment vertical="top"/>
    </xf>
    <xf numFmtId="0" fontId="5" fillId="0" borderId="0" xfId="0" applyFont="1" applyFill="1" applyBorder="1" applyAlignment="1">
      <alignment vertical="center"/>
    </xf>
    <xf numFmtId="0" fontId="6" fillId="0" borderId="0" xfId="0" applyFont="1" applyFill="1"/>
    <xf numFmtId="0" fontId="7" fillId="0" borderId="2" xfId="0" applyFont="1" applyFill="1" applyBorder="1"/>
    <xf numFmtId="0" fontId="8" fillId="0" borderId="3" xfId="0" applyFont="1" applyFill="1" applyBorder="1"/>
    <xf numFmtId="0" fontId="6" fillId="0" borderId="1" xfId="0" applyFont="1" applyFill="1" applyBorder="1"/>
    <xf numFmtId="0" fontId="8" fillId="0" borderId="4" xfId="0" applyFont="1" applyFill="1" applyBorder="1"/>
    <xf numFmtId="0" fontId="6" fillId="0" borderId="5" xfId="0" applyFont="1" applyFill="1" applyBorder="1"/>
    <xf numFmtId="0" fontId="8" fillId="0" borderId="6" xfId="0" applyFont="1" applyFill="1" applyBorder="1"/>
    <xf numFmtId="0" fontId="2" fillId="0" borderId="0" xfId="0" applyFont="1" applyFill="1" applyAlignment="1">
      <alignment vertical="center"/>
    </xf>
    <xf numFmtId="49" fontId="2" fillId="0" borderId="0" xfId="0" applyNumberFormat="1" applyFont="1" applyFill="1" applyAlignment="1">
      <alignment vertical="center"/>
    </xf>
    <xf numFmtId="2" fontId="0" fillId="4" borderId="0" xfId="0" applyNumberFormat="1" applyFill="1" applyBorder="1"/>
    <xf numFmtId="165" fontId="0" fillId="4" borderId="0" xfId="0" applyNumberFormat="1" applyFill="1" applyBorder="1"/>
    <xf numFmtId="165" fontId="0" fillId="4" borderId="4" xfId="0" applyNumberFormat="1" applyFill="1" applyBorder="1"/>
    <xf numFmtId="2" fontId="0" fillId="4" borderId="4" xfId="0" applyNumberFormat="1" applyFill="1" applyBorder="1"/>
    <xf numFmtId="165" fontId="0" fillId="3" borderId="4" xfId="0" applyNumberFormat="1" applyFill="1" applyBorder="1"/>
    <xf numFmtId="165" fontId="0" fillId="0" borderId="4" xfId="0" applyNumberFormat="1" applyBorder="1"/>
    <xf numFmtId="165" fontId="0" fillId="0" borderId="6" xfId="0" applyNumberFormat="1" applyBorder="1"/>
    <xf numFmtId="165" fontId="0" fillId="0" borderId="0" xfId="0" applyNumberFormat="1"/>
    <xf numFmtId="168" fontId="0" fillId="0" borderId="4" xfId="0" applyNumberFormat="1" applyBorder="1"/>
    <xf numFmtId="166" fontId="0" fillId="2" borderId="1" xfId="0" applyNumberFormat="1" applyFill="1" applyBorder="1"/>
    <xf numFmtId="165" fontId="0" fillId="2" borderId="1" xfId="0" applyNumberFormat="1" applyFill="1" applyBorder="1"/>
    <xf numFmtId="167" fontId="0" fillId="2" borderId="1" xfId="0" applyNumberFormat="1" applyFill="1" applyBorder="1"/>
    <xf numFmtId="167" fontId="0" fillId="0" borderId="0" xfId="0" applyNumberFormat="1" applyBorder="1"/>
    <xf numFmtId="0" fontId="1" fillId="0" borderId="0" xfId="0" applyFont="1" applyFill="1" applyAlignment="1">
      <alignment vertical="center"/>
    </xf>
    <xf numFmtId="171" fontId="0" fillId="2" borderId="0" xfId="0" applyNumberFormat="1" applyFill="1"/>
  </cellXfs>
  <cellStyles count="1">
    <cellStyle name="Standard" xfId="0" builtinId="0"/>
  </cellStyles>
  <dxfs count="0"/>
  <tableStyles count="0" defaultTableStyle="TableStyleMedium9" defaultPivotStyle="PivotStyleLight16"/>
  <colors>
    <mruColors>
      <color rgb="FFFFFF99"/>
      <color rgb="FFE1EEA0"/>
      <color rgb="FFF2F995"/>
      <color rgb="FFFFFFFF"/>
      <color rgb="FFF6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42</xdr:row>
          <xdr:rowOff>0</xdr:rowOff>
        </xdr:from>
        <xdr:to>
          <xdr:col>8</xdr:col>
          <xdr:colOff>0</xdr:colOff>
          <xdr:row>44</xdr:row>
          <xdr:rowOff>129540</xdr:rowOff>
        </xdr:to>
        <xdr:sp macro="" textlink="">
          <xdr:nvSpPr>
            <xdr:cNvPr id="1332" name="Button 308" hidden="1">
              <a:extLst>
                <a:ext uri="{63B3BB69-23CF-44E3-9099-C40C66FF867C}">
                  <a14:compatExt spid="_x0000_s1332"/>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de-DE" sz="1200" b="1" i="0" u="none" strike="noStrike" baseline="0">
                  <a:solidFill>
                    <a:srgbClr val="000000"/>
                  </a:solidFill>
                  <a:latin typeface="Calibri"/>
                </a:rPr>
                <a:t>Rechnen!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396240</xdr:colOff>
          <xdr:row>9</xdr:row>
          <xdr:rowOff>106680</xdr:rowOff>
        </xdr:to>
        <xdr:sp macro="" textlink="">
          <xdr:nvSpPr>
            <xdr:cNvPr id="1333" name="Button 309" hidden="1">
              <a:extLst>
                <a:ext uri="{63B3BB69-23CF-44E3-9099-C40C66FF867C}">
                  <a14:compatExt spid="_x0000_s1333"/>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de-DE" sz="1200" b="1" i="0" u="none" strike="noStrike" baseline="0">
                  <a:solidFill>
                    <a:srgbClr val="000000"/>
                  </a:solidFill>
                  <a:latin typeface="Calibri"/>
                </a:rPr>
                <a:t>Erstellen von Variablen für Parameter</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648450" cy="12430124"/>
    <xdr:sp macro="" textlink="">
      <xdr:nvSpPr>
        <xdr:cNvPr id="2" name="Textfeld 1"/>
        <xdr:cNvSpPr txBox="1"/>
      </xdr:nvSpPr>
      <xdr:spPr>
        <a:xfrm>
          <a:off x="0" y="0"/>
          <a:ext cx="6648450" cy="12430124"/>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de-DE" sz="1200" b="1"/>
            <a:t>Hinweis</a:t>
          </a:r>
          <a:r>
            <a:rPr lang="de-DE" sz="1200" b="1" baseline="0"/>
            <a:t>: </a:t>
          </a:r>
        </a:p>
        <a:p>
          <a:r>
            <a:rPr lang="de-DE" sz="1200" baseline="0"/>
            <a:t>Die  in hellrot und Fettdruck angegebenen "</a:t>
          </a:r>
          <a:r>
            <a:rPr lang="de-DE" sz="1200" baseline="0">
              <a:solidFill>
                <a:srgbClr val="FF0000"/>
              </a:solidFill>
            </a:rPr>
            <a:t>#Schlüsselwörter</a:t>
          </a:r>
          <a:r>
            <a:rPr lang="de-DE" sz="1200" baseline="0"/>
            <a:t>" dürfen auf keinen Fall verändert werden, da deren Namen innerhalb des VBA-Moduls zum Analysieren des Tabellenaufbaus benutzt werden! Andernfalls funktioniert die Anwendung nicht mehr!</a:t>
          </a:r>
          <a:endParaRPr lang="de-DE" sz="1200"/>
        </a:p>
        <a:p>
          <a:endParaRPr lang="de-DE" sz="1200"/>
        </a:p>
        <a:p>
          <a:r>
            <a:rPr lang="de-DE" sz="1200"/>
            <a:t>1.</a:t>
          </a:r>
          <a:r>
            <a:rPr lang="de-DE" sz="1200" baseline="0"/>
            <a:t> </a:t>
          </a:r>
        </a:p>
        <a:p>
          <a:r>
            <a:rPr lang="de-DE" sz="1200" baseline="0"/>
            <a:t>Es wird die Tabelle "Start" selektiert. Darin werden für das Projekt die Anzahl der Eingangsgrößen und die zu verwendenden Werte der Quantile eingetragen. </a:t>
          </a:r>
        </a:p>
        <a:p>
          <a:r>
            <a:rPr lang="de-DE" sz="1200"/>
            <a:t>Mit</a:t>
          </a:r>
          <a:r>
            <a:rPr lang="de-DE" sz="1200" baseline="0"/>
            <a:t> dem Button "generiere das Projekt" wird </a:t>
          </a:r>
          <a:r>
            <a:rPr lang="de-DE" sz="1200"/>
            <a:t> das </a:t>
          </a:r>
          <a:r>
            <a:rPr lang="de-DE" sz="1200" baseline="0"/>
            <a:t>neue Projekt </a:t>
          </a:r>
          <a:r>
            <a:rPr lang="de-DE" sz="1100">
              <a:solidFill>
                <a:schemeClr val="tx1"/>
              </a:solidFill>
              <a:latin typeface="+mn-lt"/>
              <a:ea typeface="+mn-ea"/>
              <a:cs typeface="+mn-cs"/>
            </a:rPr>
            <a:t>in Tabelle1</a:t>
          </a:r>
          <a:r>
            <a:rPr lang="de-DE" sz="1200" baseline="0"/>
            <a:t> angelegt. </a:t>
          </a:r>
        </a:p>
        <a:p>
          <a:endParaRPr lang="de-DE" sz="1200" baseline="0"/>
        </a:p>
        <a:p>
          <a:r>
            <a:rPr lang="de-DE" sz="1200" baseline="0"/>
            <a:t>2. </a:t>
          </a:r>
        </a:p>
        <a:p>
          <a:r>
            <a:rPr lang="de-DE" sz="1200" baseline="0"/>
            <a:t>Vor allen weiteren Arbeiten an Tabelle 1 muss zuerst die geöffnete Exceldatei unter einem neuen Namen abgespeichert werden. Der benötigte VBA-Code der Ausgangsdatei bleibt dabei erhalten.  </a:t>
          </a:r>
          <a:r>
            <a:rPr lang="de-DE" sz="1200" baseline="0">
              <a:solidFill>
                <a:schemeClr val="tx1"/>
              </a:solidFill>
              <a:latin typeface="+mn-lt"/>
              <a:ea typeface="+mn-ea"/>
              <a:cs typeface="+mn-cs"/>
            </a:rPr>
            <a:t>In der gerade abgespeicherten Datei, die künftige Projektdatei,  kann die Tabelle "Start" gelöscht werden.  Tabelle1 ist nun die Arbeitstabelle.</a:t>
          </a:r>
          <a:endParaRPr lang="de-DE" sz="1200" baseline="0"/>
        </a:p>
        <a:p>
          <a:endParaRPr lang="de-DE" sz="1200" baseline="0"/>
        </a:p>
        <a:p>
          <a:r>
            <a:rPr lang="de-DE" sz="1200" baseline="0"/>
            <a:t>3. </a:t>
          </a:r>
        </a:p>
        <a:p>
          <a:r>
            <a:rPr lang="de-DE" sz="1200" baseline="0"/>
            <a:t>Tabelle1 wird selektiert. </a:t>
          </a:r>
        </a:p>
        <a:p>
          <a:r>
            <a:rPr lang="de-DE" sz="1200" baseline="0"/>
            <a:t>In dem ersten Dateneingabe-Block sind nun die ersten 5 Spalten zu füllen: Parameterbezeichnungen, Einheiten, Parameter-/Variablennamen (ersetzen _pari), sowie die Werte und (absolute Standard-) Unsicherheiten der Parameter.  Wichtig ist, die Variablennamen so zu wählen, dass sie nicht mit Excel-Adressangaben des Typs A1 verwechselt werden können. Letzteres kann man z.B. dadurch erreichen, dass man ein Underscore-Zeichen voran- oder nachstellt: _A1 o der A1_. Der Variablenname Nb soll nicht geändert werden. Diese Variablennamen werden später (s.  6.) automatisch in den Namensmanager von Excel eingetragen.</a:t>
          </a:r>
        </a:p>
        <a:p>
          <a:r>
            <a:rPr lang="de-DE" sz="1200" baseline="0"/>
            <a:t>In dem darin enthaltenen Teilblock für das Unsicherheiten-Budget sind bereits Excelformeln enthalten, die nicht verändert werden brauchen. </a:t>
          </a:r>
        </a:p>
        <a:p>
          <a:endParaRPr lang="de-DE" sz="1200" baseline="0"/>
        </a:p>
        <a:p>
          <a:r>
            <a:rPr lang="de-DE" sz="1200" baseline="0"/>
            <a:t>4.</a:t>
          </a:r>
        </a:p>
        <a:p>
          <a:r>
            <a:rPr lang="de-DE" sz="1200" baseline="0"/>
            <a:t>Auf entsprechende Weise ist der zweite Block ("Modell-Block") mit Daten zu versehen, und hier auch mit Formeln.  </a:t>
          </a:r>
          <a:r>
            <a:rPr lang="de-DE" sz="1200" baseline="0">
              <a:solidFill>
                <a:schemeClr val="tx1"/>
              </a:solidFill>
              <a:latin typeface="+mn-lt"/>
              <a:ea typeface="+mn-ea"/>
              <a:cs typeface="+mn-cs"/>
            </a:rPr>
            <a:t>Der Variablenname Rb soll nicht geändert werden.  Die voreingestellten Variablen _symbi sind durch Variablennamen zu ersetzen, welche den Wert der Hilfsgröße charakerisieren, die mit der in der Spalte E (grüne Zellen) einzugebenden Formel berechnet werden soll.</a:t>
          </a:r>
          <a:endParaRPr lang="de-DE" sz="1200" baseline="0"/>
        </a:p>
        <a:p>
          <a:endParaRPr lang="de-DE" sz="1200" baseline="0"/>
        </a:p>
        <a:p>
          <a:r>
            <a:rPr lang="de-DE" sz="1200" baseline="0"/>
            <a:t>5.</a:t>
          </a:r>
        </a:p>
        <a:p>
          <a:r>
            <a:rPr lang="de-DE" sz="1200" baseline="0"/>
            <a:t>Ab der Zeile "#Nettozählrate Rn :" abwärts sind bereits Variablennamen und Formeln eingetragen, die nicht mehr geändert werden dürfen. Allenfalls können in Spalte C noch Einheitenbezeichnungen ergänzt werden.  </a:t>
          </a:r>
        </a:p>
        <a:p>
          <a:endParaRPr lang="de-DE" sz="1200" baseline="0"/>
        </a:p>
        <a:p>
          <a:r>
            <a:rPr lang="de-DE" sz="1200" baseline="0"/>
            <a:t>6.</a:t>
          </a:r>
        </a:p>
        <a:p>
          <a:r>
            <a:rPr lang="de-DE" sz="1200" baseline="0"/>
            <a:t>Mit dem Button "Erstellen von Variablen für Parameter" werden die in Spalte D eingetragenen Variablennamen im Excelnamensmanager den in Spalte E eingetragenen Werten zuzgeordnet. Das bedeutet, dass Variablenwerte innerhalb von Exelformeln (in Spalte E) mit diesen Variablennamen aufgerufen werden:  statt einer Formel "=(E30-E25)" wird die Formel </a:t>
          </a:r>
          <a:r>
            <a:rPr lang="de-DE" sz="1200" baseline="0">
              <a:solidFill>
                <a:schemeClr val="tx1"/>
              </a:solidFill>
              <a:latin typeface="+mn-lt"/>
              <a:ea typeface="+mn-ea"/>
              <a:cs typeface="+mn-cs"/>
            </a:rPr>
            <a:t>"=(Rb-R0)" für die </a:t>
          </a:r>
          <a:r>
            <a:rPr lang="de-DE" sz="1200" baseline="0"/>
            <a:t>Zelle der Nettozählrate verwendet.</a:t>
          </a:r>
        </a:p>
        <a:p>
          <a:r>
            <a:rPr lang="de-DE" sz="1200" baseline="0"/>
            <a:t>Hinweis: R0 ist ein erlaubter Variablenname, R1 hingegen nicht!</a:t>
          </a:r>
        </a:p>
        <a:p>
          <a:endParaRPr lang="de-DE" sz="1200" baseline="0"/>
        </a:p>
        <a:p>
          <a:r>
            <a:rPr lang="de-DE" sz="1200" baseline="0"/>
            <a:t>7. </a:t>
          </a:r>
        </a:p>
        <a:p>
          <a:r>
            <a:rPr lang="de-DE" sz="1200" baseline="0"/>
            <a:t>Mit dem Button "Rechnen!" können die Rechungen gestartet werden. </a:t>
          </a:r>
        </a:p>
        <a:p>
          <a:r>
            <a:rPr lang="de-DE" sz="1200" baseline="0"/>
            <a:t>Die für die Unsicherheitsfortpflanzung benötigten partiellen Ableitungen der Formel für die Ergebnisgröße (Erg)  nach den Eingangsgrößen werden von dem VBA-Modul numerisch berechnet und deren Werte dann in die Spalte G (orange gefärbt)  eingetragen. Mit diesen Werten berechnet Excel mit den Formeln in den Spalten H und I das Unsicherheiten-Budget. </a:t>
          </a:r>
        </a:p>
        <a:p>
          <a:r>
            <a:rPr lang="de-DE" sz="1200" baseline="0"/>
            <a:t>Für die Berechnung von Erkennnungs- und Nachweisgrenze wird allein der Wert von Nb (Zeile mit "#Bruttoimpulsanzahl Nb") variiert bzw. auch iteriert, wobei für jeden einzelnen Schritt die partiellen Ableitungen neu berechnet werden.  </a:t>
          </a:r>
        </a:p>
        <a:p>
          <a:endParaRPr lang="de-DE" sz="1200" baseline="0"/>
        </a:p>
        <a:p>
          <a:r>
            <a:rPr lang="de-DE" sz="1200" baseline="0"/>
            <a:t>8. </a:t>
          </a:r>
        </a:p>
        <a:p>
          <a:r>
            <a:rPr lang="de-DE" sz="1200" baseline="0"/>
            <a:t>Wenn man mit dem Button "Rechnen!" auf einen Fehler läuft (VBA-Abbruch), bleiben in der      originalen Zelle für die Bruttoimpulsanzahl meistens falsche (iterierte) Werte stehen.      </a:t>
          </a:r>
        </a:p>
        <a:p>
          <a:r>
            <a:rPr lang="de-DE" sz="1200" baseline="0"/>
            <a:t>Daher empfiehlt es sich, den originalen Wert der für Nb in einer leeren Zelle rechts von dem ersten Block "aufzubwahren". So kann dieser Wert in solch einem Fehlerfall leicht wiederhergestellt werden.</a:t>
          </a:r>
          <a:endParaRPr lang="de-DE" sz="12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O52"/>
  <sheetViews>
    <sheetView showGridLines="0" tabSelected="1" topLeftCell="A19" zoomScale="85" zoomScaleNormal="85" workbookViewId="0">
      <selection activeCell="G51" sqref="G51"/>
    </sheetView>
  </sheetViews>
  <sheetFormatPr baseColWidth="10" defaultRowHeight="13.8" x14ac:dyDescent="0.3"/>
  <cols>
    <col min="1" max="1" width="4.109375" customWidth="1"/>
    <col min="2" max="2" width="32.6640625" customWidth="1"/>
    <col min="3" max="3" width="8" customWidth="1"/>
    <col min="4" max="4" width="10.33203125" customWidth="1"/>
    <col min="5" max="5" width="14.77734375" customWidth="1"/>
    <col min="6" max="6" width="12.88671875" customWidth="1"/>
    <col min="7" max="7" width="12.109375" customWidth="1"/>
    <col min="8" max="8" width="11.88671875" customWidth="1"/>
    <col min="9" max="9" width="12.21875" customWidth="1"/>
  </cols>
  <sheetData>
    <row r="1" spans="1:15" ht="30" customHeight="1" x14ac:dyDescent="0.3">
      <c r="B1" s="43" t="s">
        <v>55</v>
      </c>
      <c r="C1" s="50"/>
      <c r="D1" s="38"/>
      <c r="E1" s="38"/>
      <c r="F1" s="38"/>
      <c r="G1" s="38"/>
      <c r="H1" s="38"/>
    </row>
    <row r="2" spans="1:15" ht="15" customHeight="1" x14ac:dyDescent="0.3">
      <c r="B2" s="59" t="s">
        <v>56</v>
      </c>
      <c r="C2" s="44"/>
      <c r="D2" s="39"/>
      <c r="E2" s="39"/>
      <c r="F2" s="39"/>
      <c r="G2" s="39" t="s">
        <v>48</v>
      </c>
      <c r="H2" s="60" t="s">
        <v>58</v>
      </c>
    </row>
    <row r="3" spans="1:15" ht="14.4" x14ac:dyDescent="0.3">
      <c r="B3" s="51" t="s">
        <v>57</v>
      </c>
      <c r="C3" s="44"/>
      <c r="D3" s="39"/>
      <c r="E3" s="39"/>
      <c r="F3" s="39"/>
      <c r="G3" s="39"/>
      <c r="H3" s="39"/>
    </row>
    <row r="4" spans="1:15" ht="14.4" x14ac:dyDescent="0.3">
      <c r="B4" s="44"/>
      <c r="C4" s="44"/>
      <c r="D4" s="39"/>
      <c r="E4" s="39"/>
      <c r="F4" s="39"/>
      <c r="G4" s="39"/>
      <c r="H4" s="39"/>
    </row>
    <row r="5" spans="1:15" ht="14.4" x14ac:dyDescent="0.3">
      <c r="B5" s="51" t="s">
        <v>52</v>
      </c>
      <c r="C5" s="74" t="s">
        <v>94</v>
      </c>
      <c r="D5" s="39"/>
      <c r="E5" s="39"/>
      <c r="F5" s="39"/>
      <c r="G5" s="39"/>
      <c r="H5" s="39"/>
    </row>
    <row r="6" spans="1:15" ht="14.4" x14ac:dyDescent="0.3">
      <c r="A6" s="5"/>
      <c r="B6" s="52"/>
      <c r="C6" s="52"/>
      <c r="D6" s="1"/>
      <c r="E6" s="5"/>
      <c r="F6" s="5"/>
      <c r="G6" s="5"/>
      <c r="H6" s="5"/>
      <c r="I6" s="5"/>
      <c r="J6" s="5"/>
      <c r="K6" s="5"/>
      <c r="L6" s="5"/>
      <c r="M6" s="5"/>
      <c r="N6" s="5"/>
      <c r="O6" s="5"/>
    </row>
    <row r="7" spans="1:15" ht="14.4" x14ac:dyDescent="0.3">
      <c r="A7" s="5"/>
      <c r="B7" s="53" t="s">
        <v>16</v>
      </c>
      <c r="C7" s="54">
        <v>13</v>
      </c>
      <c r="D7" s="5"/>
      <c r="E7" s="5"/>
      <c r="F7" s="5"/>
      <c r="G7" s="12" t="s">
        <v>51</v>
      </c>
      <c r="H7" s="40" t="s">
        <v>53</v>
      </c>
      <c r="I7" s="48"/>
      <c r="J7" s="5"/>
      <c r="K7" s="5"/>
      <c r="L7" s="5"/>
      <c r="M7" s="5"/>
      <c r="N7" s="5"/>
      <c r="O7" s="5"/>
    </row>
    <row r="8" spans="1:15" ht="14.4" x14ac:dyDescent="0.3">
      <c r="A8" s="5"/>
      <c r="B8" s="55" t="s">
        <v>0</v>
      </c>
      <c r="C8" s="56">
        <v>3</v>
      </c>
      <c r="D8" s="5"/>
      <c r="E8" s="5"/>
      <c r="F8" s="5"/>
      <c r="G8" s="3"/>
      <c r="H8" s="46" t="s">
        <v>49</v>
      </c>
      <c r="I8" s="47"/>
      <c r="J8" s="5"/>
      <c r="K8" s="5"/>
      <c r="L8" s="5"/>
      <c r="M8" s="5"/>
      <c r="N8" s="5"/>
      <c r="O8" s="5"/>
    </row>
    <row r="9" spans="1:15" ht="14.4" x14ac:dyDescent="0.3">
      <c r="A9" s="5"/>
      <c r="B9" s="55" t="s">
        <v>1</v>
      </c>
      <c r="C9" s="56">
        <v>1.645</v>
      </c>
      <c r="D9" s="5"/>
      <c r="E9" s="5"/>
      <c r="F9" s="5"/>
      <c r="G9" s="41"/>
      <c r="H9" s="42" t="s">
        <v>54</v>
      </c>
      <c r="I9" s="49"/>
      <c r="J9" s="5"/>
      <c r="K9" s="5"/>
      <c r="L9" s="5"/>
      <c r="M9" s="5"/>
      <c r="N9" s="5"/>
      <c r="O9" s="5"/>
    </row>
    <row r="10" spans="1:15" ht="14.4" x14ac:dyDescent="0.3">
      <c r="A10" s="5"/>
      <c r="B10" s="57" t="s">
        <v>12</v>
      </c>
      <c r="C10" s="58">
        <v>0.05</v>
      </c>
      <c r="D10" s="5"/>
      <c r="E10" s="5"/>
      <c r="F10" s="5"/>
      <c r="G10" s="1" t="s">
        <v>50</v>
      </c>
      <c r="H10" s="15" t="s">
        <v>11</v>
      </c>
      <c r="I10" s="5"/>
      <c r="J10" s="5"/>
      <c r="K10" s="2"/>
      <c r="L10" s="5"/>
      <c r="M10" s="5"/>
      <c r="N10" s="5"/>
      <c r="O10" s="5"/>
    </row>
    <row r="11" spans="1:15" ht="14.4" x14ac:dyDescent="0.3">
      <c r="A11" s="5"/>
      <c r="B11" s="5"/>
      <c r="C11" s="5"/>
      <c r="D11" s="5"/>
      <c r="E11" s="5"/>
      <c r="F11" s="5"/>
      <c r="G11" s="5"/>
      <c r="H11" s="6" t="s">
        <v>8</v>
      </c>
      <c r="I11" s="6"/>
      <c r="J11" s="2"/>
      <c r="K11" s="2"/>
      <c r="L11" s="5"/>
      <c r="M11" s="5"/>
      <c r="N11" s="5"/>
      <c r="O11" s="5"/>
    </row>
    <row r="12" spans="1:15" ht="14.4" x14ac:dyDescent="0.3">
      <c r="A12" s="5"/>
      <c r="B12" s="5"/>
      <c r="C12" s="5"/>
      <c r="D12" s="5"/>
      <c r="E12" s="5"/>
      <c r="F12" s="15"/>
      <c r="G12" s="16"/>
      <c r="H12" s="5"/>
      <c r="I12" s="5"/>
      <c r="J12" s="2"/>
      <c r="K12" s="2"/>
      <c r="L12" s="5"/>
      <c r="M12" s="5"/>
      <c r="N12" s="5"/>
      <c r="O12" s="5"/>
    </row>
    <row r="13" spans="1:15" ht="14.4" x14ac:dyDescent="0.3">
      <c r="A13" s="5"/>
      <c r="B13" s="5" t="s">
        <v>14</v>
      </c>
      <c r="C13" s="5"/>
      <c r="D13" s="5"/>
      <c r="E13" s="5"/>
      <c r="F13" s="5"/>
      <c r="G13" s="5" t="s">
        <v>15</v>
      </c>
      <c r="H13" s="5"/>
      <c r="I13" s="5"/>
      <c r="J13" s="2"/>
      <c r="K13" s="2"/>
      <c r="L13" s="5"/>
      <c r="M13" s="5"/>
      <c r="N13" s="5"/>
      <c r="O13" s="5"/>
    </row>
    <row r="14" spans="1:15" ht="14.4" x14ac:dyDescent="0.3">
      <c r="A14" s="5"/>
      <c r="B14" s="7" t="s">
        <v>17</v>
      </c>
      <c r="C14" s="9" t="s">
        <v>5</v>
      </c>
      <c r="D14" s="10"/>
      <c r="E14" s="11" t="s">
        <v>13</v>
      </c>
      <c r="F14" s="13" t="s">
        <v>2</v>
      </c>
      <c r="G14" s="12" t="s">
        <v>3</v>
      </c>
      <c r="H14" s="11" t="s">
        <v>6</v>
      </c>
      <c r="I14" s="13" t="s">
        <v>9</v>
      </c>
      <c r="J14" s="5"/>
      <c r="K14" s="5"/>
      <c r="L14" s="5"/>
      <c r="M14" s="5"/>
      <c r="N14" s="5"/>
      <c r="O14" s="5"/>
    </row>
    <row r="15" spans="1:15" ht="14.4" x14ac:dyDescent="0.3">
      <c r="A15" s="5"/>
      <c r="B15" s="3"/>
      <c r="C15" s="2"/>
      <c r="D15" s="2"/>
      <c r="E15" s="19"/>
      <c r="F15" s="23"/>
      <c r="G15" s="8" t="s">
        <v>4</v>
      </c>
      <c r="H15" s="4" t="s">
        <v>7</v>
      </c>
      <c r="I15" s="14" t="s">
        <v>10</v>
      </c>
      <c r="J15" s="5"/>
      <c r="K15" s="2"/>
      <c r="L15" s="5"/>
      <c r="M15" s="5"/>
      <c r="N15" s="5"/>
      <c r="O15" s="5"/>
    </row>
    <row r="16" spans="1:15" ht="14.4" x14ac:dyDescent="0.3">
      <c r="A16" t="s">
        <v>95</v>
      </c>
      <c r="B16" s="24" t="s">
        <v>59</v>
      </c>
      <c r="C16" s="25"/>
      <c r="D16" s="25" t="s">
        <v>18</v>
      </c>
      <c r="E16" s="61">
        <v>9600</v>
      </c>
      <c r="F16" s="64">
        <f>SQRT(Nb/m^0)</f>
        <v>97.979589711327122</v>
      </c>
      <c r="G16" s="70">
        <v>0.33797561466523501</v>
      </c>
      <c r="H16" s="73">
        <f t="shared" ref="H16:H28" si="0">ABS(F16*G16)</f>
        <v>33.114712057333321</v>
      </c>
      <c r="I16" s="69">
        <f t="shared" ref="I16:I28" si="1">H16^2/uErg^2*100</f>
        <v>3.1989809915998064</v>
      </c>
    </row>
    <row r="17" spans="1:9" x14ac:dyDescent="0.3">
      <c r="A17" t="s">
        <v>96</v>
      </c>
      <c r="B17" s="27" t="s">
        <v>60</v>
      </c>
      <c r="C17" s="25"/>
      <c r="D17" s="45" t="s">
        <v>61</v>
      </c>
      <c r="E17" s="61">
        <v>5</v>
      </c>
      <c r="F17" s="26"/>
      <c r="G17" s="70">
        <v>0</v>
      </c>
      <c r="H17" s="73">
        <f t="shared" si="0"/>
        <v>0</v>
      </c>
      <c r="I17" s="69">
        <f t="shared" si="1"/>
        <v>0</v>
      </c>
    </row>
    <row r="18" spans="1:9" x14ac:dyDescent="0.3">
      <c r="A18" t="s">
        <v>97</v>
      </c>
      <c r="B18" s="27" t="s">
        <v>62</v>
      </c>
      <c r="C18" s="25" t="s">
        <v>25</v>
      </c>
      <c r="D18" s="45" t="s">
        <v>63</v>
      </c>
      <c r="E18" s="62">
        <v>1.7800000000000001E-9</v>
      </c>
      <c r="F18" s="26"/>
      <c r="G18" s="71">
        <v>127840201130.72023</v>
      </c>
      <c r="H18" s="73">
        <f t="shared" si="0"/>
        <v>0</v>
      </c>
      <c r="I18" s="69">
        <f t="shared" si="1"/>
        <v>0</v>
      </c>
    </row>
    <row r="19" spans="1:9" x14ac:dyDescent="0.3">
      <c r="A19" t="s">
        <v>98</v>
      </c>
      <c r="B19" s="27" t="s">
        <v>64</v>
      </c>
      <c r="C19" s="25" t="s">
        <v>65</v>
      </c>
      <c r="D19" s="45" t="s">
        <v>66</v>
      </c>
      <c r="E19" s="62">
        <v>0.33</v>
      </c>
      <c r="F19" s="63">
        <f>0.05*eps</f>
        <v>1.6500000000000001E-2</v>
      </c>
      <c r="G19" s="72">
        <v>-8603.0070413085705</v>
      </c>
      <c r="H19" s="73">
        <f t="shared" si="0"/>
        <v>141.94961618159141</v>
      </c>
      <c r="I19" s="69">
        <f t="shared" si="1"/>
        <v>58.781158134923558</v>
      </c>
    </row>
    <row r="20" spans="1:9" x14ac:dyDescent="0.3">
      <c r="A20" t="s">
        <v>99</v>
      </c>
      <c r="B20" s="27" t="s">
        <v>67</v>
      </c>
      <c r="C20" s="25"/>
      <c r="D20" s="45" t="s">
        <v>68</v>
      </c>
      <c r="E20" s="62">
        <v>0.85</v>
      </c>
      <c r="F20" s="63">
        <f>0.02*etaAi</f>
        <v>1.7000000000000001E-2</v>
      </c>
      <c r="G20" s="72">
        <v>-3339.9909695136184</v>
      </c>
      <c r="H20" s="73">
        <f t="shared" si="0"/>
        <v>56.779846481731518</v>
      </c>
      <c r="I20" s="69">
        <f t="shared" si="1"/>
        <v>9.4049853046007357</v>
      </c>
    </row>
    <row r="21" spans="1:9" x14ac:dyDescent="0.3">
      <c r="A21" t="s">
        <v>100</v>
      </c>
      <c r="B21" s="27" t="s">
        <v>69</v>
      </c>
      <c r="C21" s="25" t="s">
        <v>70</v>
      </c>
      <c r="D21" s="45" t="s">
        <v>71</v>
      </c>
      <c r="E21" s="61">
        <v>1000</v>
      </c>
      <c r="F21" s="64">
        <f>0.03*rho</f>
        <v>30</v>
      </c>
      <c r="G21" s="72">
        <v>2.8389951635290345</v>
      </c>
      <c r="H21" s="73">
        <f t="shared" si="0"/>
        <v>85.169854905871034</v>
      </c>
      <c r="I21" s="69">
        <f t="shared" si="1"/>
        <v>21.161259264517099</v>
      </c>
    </row>
    <row r="22" spans="1:9" x14ac:dyDescent="0.3">
      <c r="A22" t="s">
        <v>101</v>
      </c>
      <c r="B22" s="27" t="s">
        <v>72</v>
      </c>
      <c r="C22" s="25" t="s">
        <v>73</v>
      </c>
      <c r="D22" s="45" t="s">
        <v>74</v>
      </c>
      <c r="E22" s="62">
        <v>45000000</v>
      </c>
      <c r="F22" s="26">
        <v>0</v>
      </c>
      <c r="G22" s="72">
        <v>5.0534116073524479E-6</v>
      </c>
      <c r="H22" s="73">
        <f t="shared" si="0"/>
        <v>0</v>
      </c>
      <c r="I22" s="69">
        <f t="shared" si="1"/>
        <v>0</v>
      </c>
    </row>
    <row r="23" spans="1:9" x14ac:dyDescent="0.3">
      <c r="A23" t="s">
        <v>102</v>
      </c>
      <c r="B23" s="27" t="s">
        <v>75</v>
      </c>
      <c r="C23" s="25" t="s">
        <v>73</v>
      </c>
      <c r="D23" s="45" t="s">
        <v>76</v>
      </c>
      <c r="E23" s="61">
        <v>60000</v>
      </c>
      <c r="F23" s="26">
        <v>0</v>
      </c>
      <c r="G23" s="72">
        <v>-5.4073510333788974E-2</v>
      </c>
      <c r="H23" s="73">
        <f t="shared" si="0"/>
        <v>0</v>
      </c>
      <c r="I23" s="69">
        <f t="shared" si="1"/>
        <v>0</v>
      </c>
    </row>
    <row r="24" spans="1:9" x14ac:dyDescent="0.3">
      <c r="A24" t="s">
        <v>103</v>
      </c>
      <c r="B24" s="27" t="s">
        <v>77</v>
      </c>
      <c r="C24" s="25" t="s">
        <v>73</v>
      </c>
      <c r="D24" s="45" t="s">
        <v>78</v>
      </c>
      <c r="E24" s="61">
        <v>60000</v>
      </c>
      <c r="F24" s="26"/>
      <c r="G24" s="72">
        <v>0</v>
      </c>
      <c r="H24" s="73">
        <f t="shared" si="0"/>
        <v>0</v>
      </c>
      <c r="I24" s="69">
        <f t="shared" si="1"/>
        <v>0</v>
      </c>
    </row>
    <row r="25" spans="1:9" x14ac:dyDescent="0.3">
      <c r="A25" t="s">
        <v>104</v>
      </c>
      <c r="B25" s="27" t="s">
        <v>79</v>
      </c>
      <c r="C25" s="25" t="s">
        <v>25</v>
      </c>
      <c r="D25" s="45" t="s">
        <v>80</v>
      </c>
      <c r="E25" s="62">
        <v>0.02</v>
      </c>
      <c r="F25" s="63">
        <f>SQRT(R0/_t0)</f>
        <v>5.773502691896258E-4</v>
      </c>
      <c r="G25" s="72">
        <v>-20278.536885598442</v>
      </c>
      <c r="H25" s="73">
        <f t="shared" si="0"/>
        <v>11.707818729672017</v>
      </c>
      <c r="I25" s="69">
        <f t="shared" si="1"/>
        <v>0.39987262417415498</v>
      </c>
    </row>
    <row r="26" spans="1:9" x14ac:dyDescent="0.3">
      <c r="A26" t="s">
        <v>105</v>
      </c>
      <c r="B26" s="27" t="s">
        <v>81</v>
      </c>
      <c r="C26" s="25" t="s">
        <v>82</v>
      </c>
      <c r="D26" s="45" t="s">
        <v>83</v>
      </c>
      <c r="E26" s="62">
        <v>2.1000000000000001E-2</v>
      </c>
      <c r="F26" s="63">
        <f>0.01*mn</f>
        <v>2.1000000000000001E-4</v>
      </c>
      <c r="G26" s="72">
        <v>135190.24586068036</v>
      </c>
      <c r="H26" s="73">
        <f t="shared" si="0"/>
        <v>28.389951630742875</v>
      </c>
      <c r="I26" s="69">
        <f t="shared" si="1"/>
        <v>2.3512510286375474</v>
      </c>
    </row>
    <row r="27" spans="1:9" x14ac:dyDescent="0.3">
      <c r="A27" t="s">
        <v>106</v>
      </c>
      <c r="B27" s="27" t="s">
        <v>84</v>
      </c>
      <c r="C27" s="25" t="s">
        <v>82</v>
      </c>
      <c r="D27" s="45" t="s">
        <v>85</v>
      </c>
      <c r="E27" s="62">
        <v>0.5</v>
      </c>
      <c r="F27" s="63">
        <f>0.01*mv</f>
        <v>5.0000000000000001E-3</v>
      </c>
      <c r="G27" s="72">
        <v>-5677.9846481731511</v>
      </c>
      <c r="H27" s="73">
        <f t="shared" si="0"/>
        <v>28.389923240865755</v>
      </c>
      <c r="I27" s="69">
        <f t="shared" si="1"/>
        <v>2.3512463261501835</v>
      </c>
    </row>
    <row r="28" spans="1:9" x14ac:dyDescent="0.3">
      <c r="A28" t="s">
        <v>107</v>
      </c>
      <c r="B28" s="27" t="s">
        <v>86</v>
      </c>
      <c r="C28" s="25" t="s">
        <v>82</v>
      </c>
      <c r="D28" s="45" t="s">
        <v>87</v>
      </c>
      <c r="E28" s="62">
        <v>8.0000000000000002E-3</v>
      </c>
      <c r="F28" s="63">
        <f>0.01*mM</f>
        <v>8.0000000000000007E-5</v>
      </c>
      <c r="G28" s="71">
        <v>-354874.04045397852</v>
      </c>
      <c r="H28" s="73">
        <f t="shared" si="0"/>
        <v>28.389923236318285</v>
      </c>
      <c r="I28" s="69">
        <f t="shared" si="1"/>
        <v>2.3512463253969429</v>
      </c>
    </row>
    <row r="29" spans="1:9" x14ac:dyDescent="0.3">
      <c r="B29" s="27"/>
      <c r="C29" s="25"/>
      <c r="D29" s="25"/>
      <c r="E29" s="25"/>
      <c r="F29" s="28"/>
      <c r="G29" s="27"/>
      <c r="H29" s="25"/>
      <c r="I29" s="28"/>
    </row>
    <row r="30" spans="1:9" x14ac:dyDescent="0.3">
      <c r="B30" s="29" t="s">
        <v>19</v>
      </c>
      <c r="C30" s="30"/>
      <c r="D30" s="30"/>
      <c r="E30" s="30"/>
      <c r="F30" s="31"/>
      <c r="G30" s="29"/>
      <c r="H30" s="30"/>
      <c r="I30" s="31"/>
    </row>
    <row r="31" spans="1:9" ht="14.4" x14ac:dyDescent="0.3">
      <c r="B31" s="32" t="s">
        <v>20</v>
      </c>
      <c r="C31" s="33"/>
      <c r="D31" s="34" t="s">
        <v>21</v>
      </c>
      <c r="E31" s="35"/>
    </row>
    <row r="32" spans="1:9" ht="14.4" x14ac:dyDescent="0.3">
      <c r="B32" s="36" t="s">
        <v>22</v>
      </c>
      <c r="C32" s="25"/>
      <c r="D32" s="25"/>
      <c r="E32" s="28" t="s">
        <v>23</v>
      </c>
    </row>
    <row r="33" spans="1:11" ht="14.4" x14ac:dyDescent="0.3">
      <c r="B33" s="24" t="s">
        <v>24</v>
      </c>
      <c r="C33" s="25" t="s">
        <v>25</v>
      </c>
      <c r="D33" s="25" t="s">
        <v>26</v>
      </c>
      <c r="E33" s="66">
        <f>Nb/tm</f>
        <v>0.16</v>
      </c>
    </row>
    <row r="34" spans="1:11" x14ac:dyDescent="0.3">
      <c r="A34" t="s">
        <v>108</v>
      </c>
      <c r="B34" s="27" t="s">
        <v>88</v>
      </c>
      <c r="C34" s="25"/>
      <c r="D34" s="45" t="s">
        <v>89</v>
      </c>
      <c r="E34" s="65">
        <f>(1-EXP(-lam_H3*tm))/(lam_H3*tm)</f>
        <v>0.99994660190117968</v>
      </c>
    </row>
    <row r="35" spans="1:11" x14ac:dyDescent="0.3">
      <c r="A35" t="s">
        <v>109</v>
      </c>
      <c r="B35" s="27" t="s">
        <v>90</v>
      </c>
      <c r="C35" s="25"/>
      <c r="D35" s="45" t="s">
        <v>91</v>
      </c>
      <c r="E35" s="65">
        <f>EXP(lam_H3*tA)</f>
        <v>1.083395401798342</v>
      </c>
    </row>
    <row r="36" spans="1:11" x14ac:dyDescent="0.3">
      <c r="B36" s="27"/>
      <c r="C36" s="25"/>
      <c r="D36" s="25"/>
      <c r="E36" s="28"/>
    </row>
    <row r="37" spans="1:11" x14ac:dyDescent="0.3">
      <c r="B37" s="27" t="s">
        <v>28</v>
      </c>
      <c r="C37" s="25"/>
      <c r="D37" s="25"/>
      <c r="E37" s="28"/>
    </row>
    <row r="38" spans="1:11" x14ac:dyDescent="0.3">
      <c r="B38" s="27"/>
      <c r="C38" s="25"/>
      <c r="D38" s="25"/>
      <c r="E38" s="28"/>
    </row>
    <row r="39" spans="1:11" ht="14.4" x14ac:dyDescent="0.3">
      <c r="B39" s="24" t="s">
        <v>29</v>
      </c>
      <c r="C39" s="25" t="s">
        <v>25</v>
      </c>
      <c r="D39" s="25" t="s">
        <v>30</v>
      </c>
      <c r="E39" s="66">
        <f>Rb-R0</f>
        <v>0.14000000000000001</v>
      </c>
      <c r="I39" s="17"/>
      <c r="J39" s="18"/>
      <c r="K39" s="17"/>
    </row>
    <row r="40" spans="1:11" ht="14.4" x14ac:dyDescent="0.3">
      <c r="B40" s="24" t="s">
        <v>47</v>
      </c>
      <c r="C40" s="25" t="s">
        <v>92</v>
      </c>
      <c r="D40" s="25" t="s">
        <v>31</v>
      </c>
      <c r="E40" s="65">
        <f>_f4*rho*mn/(eps*etaAi*_f3*mv*mM)</f>
        <v>20278.536879670221</v>
      </c>
    </row>
    <row r="41" spans="1:11" ht="14.4" x14ac:dyDescent="0.3">
      <c r="B41" s="24" t="s">
        <v>32</v>
      </c>
      <c r="C41" s="25" t="s">
        <v>93</v>
      </c>
      <c r="D41" s="25" t="s">
        <v>33</v>
      </c>
      <c r="E41" s="66">
        <f>Faktor*Rn</f>
        <v>2838.9951631538311</v>
      </c>
      <c r="F41" s="21">
        <v>79.411601401742132</v>
      </c>
      <c r="G41" t="s">
        <v>34</v>
      </c>
    </row>
    <row r="42" spans="1:11" ht="14.4" x14ac:dyDescent="0.3">
      <c r="B42" s="37" t="s">
        <v>35</v>
      </c>
      <c r="C42" s="30" t="s">
        <v>93</v>
      </c>
      <c r="D42" s="30" t="s">
        <v>36</v>
      </c>
      <c r="E42" s="67">
        <f>SQRT(SUMPRODUCT(H16:H28,H16:H28))</f>
        <v>185.14634939935058</v>
      </c>
    </row>
    <row r="44" spans="1:11" ht="14.4" x14ac:dyDescent="0.3">
      <c r="B44" s="20" t="s">
        <v>37</v>
      </c>
      <c r="C44" t="s">
        <v>93</v>
      </c>
      <c r="D44" t="s">
        <v>27</v>
      </c>
      <c r="E44" s="75">
        <v>49.672068080799249</v>
      </c>
    </row>
    <row r="45" spans="1:11" ht="14.4" x14ac:dyDescent="0.3">
      <c r="B45" s="20" t="s">
        <v>38</v>
      </c>
      <c r="C45" t="s">
        <v>93</v>
      </c>
      <c r="D45" t="s">
        <v>27</v>
      </c>
      <c r="E45" s="75">
        <v>79.411585113470508</v>
      </c>
    </row>
    <row r="47" spans="1:11" x14ac:dyDescent="0.3">
      <c r="B47" t="s">
        <v>39</v>
      </c>
    </row>
    <row r="48" spans="1:11" ht="14.4" x14ac:dyDescent="0.3">
      <c r="B48" s="22" t="s">
        <v>40</v>
      </c>
      <c r="C48" t="s">
        <v>27</v>
      </c>
      <c r="D48" t="s">
        <v>41</v>
      </c>
      <c r="E48" s="68">
        <f>NORMDIST(Erg/uErg,0,1,TRUE)</f>
        <v>1</v>
      </c>
    </row>
    <row r="49" spans="2:5" ht="14.4" x14ac:dyDescent="0.3">
      <c r="B49" s="22" t="s">
        <v>42</v>
      </c>
      <c r="C49" t="s">
        <v>93</v>
      </c>
      <c r="D49" t="s">
        <v>43</v>
      </c>
      <c r="E49" s="68">
        <f>Erg+(uErg*EXP(- ((Erg/uErg)^2)/2))/SQRT(2*PI())/Omega</f>
        <v>2838.9951631538311</v>
      </c>
    </row>
    <row r="50" spans="2:5" ht="14.4" x14ac:dyDescent="0.3">
      <c r="B50" s="22" t="s">
        <v>44</v>
      </c>
      <c r="C50" t="s">
        <v>93</v>
      </c>
      <c r="D50" t="s">
        <v>27</v>
      </c>
      <c r="E50" s="68">
        <f>SQRT(uErg^2-(BestWert-Erg)*BestWert)</f>
        <v>185.14634939935058</v>
      </c>
    </row>
    <row r="51" spans="2:5" ht="14.4" x14ac:dyDescent="0.3">
      <c r="B51" s="22" t="s">
        <v>45</v>
      </c>
      <c r="C51" t="s">
        <v>93</v>
      </c>
      <c r="D51" t="s">
        <v>27</v>
      </c>
      <c r="E51" s="68">
        <f>Erg-uErg*NORMINV(Omega*(1-gamma/2),0,1)</f>
        <v>2476.1149864620347</v>
      </c>
    </row>
    <row r="52" spans="2:5" ht="14.4" x14ac:dyDescent="0.3">
      <c r="B52" s="22" t="s">
        <v>46</v>
      </c>
      <c r="C52" t="s">
        <v>93</v>
      </c>
      <c r="D52" t="s">
        <v>27</v>
      </c>
      <c r="E52" s="68">
        <f>Erg+uErg*NORMINV(1-Omega*gamma/2,0,1)</f>
        <v>3201.8753398456274</v>
      </c>
    </row>
  </sheetData>
  <phoneticPr fontId="0" type="noConversion"/>
  <pageMargins left="0.17" right="0.18" top="0.22" bottom="0.32" header="0.23" footer="0.17"/>
  <pageSetup paperSize="9" scale="99" orientation="portrait" horizontalDpi="150" verticalDpi="150" r:id="rId1"/>
  <drawing r:id="rId2"/>
  <legacyDrawing r:id="rId3"/>
  <mc:AlternateContent xmlns:mc="http://schemas.openxmlformats.org/markup-compatibility/2006">
    <mc:Choice Requires="x14">
      <controls>
        <mc:AlternateContent xmlns:mc="http://schemas.openxmlformats.org/markup-compatibility/2006">
          <mc:Choice Requires="x14">
            <control shapeId="1332" r:id="rId4" name="Button 308">
              <controlPr defaultSize="0" print="0" autoFill="0" autoPict="0" macro="[0]!Rechstart.Rechstart">
                <anchor moveWithCells="1">
                  <from>
                    <xdr:col>6</xdr:col>
                    <xdr:colOff>0</xdr:colOff>
                    <xdr:row>42</xdr:row>
                    <xdr:rowOff>0</xdr:rowOff>
                  </from>
                  <to>
                    <xdr:col>8</xdr:col>
                    <xdr:colOff>0</xdr:colOff>
                    <xdr:row>44</xdr:row>
                    <xdr:rowOff>129540</xdr:rowOff>
                  </to>
                </anchor>
              </controlPr>
            </control>
          </mc:Choice>
        </mc:AlternateContent>
        <mc:AlternateContent xmlns:mc="http://schemas.openxmlformats.org/markup-compatibility/2006">
          <mc:Choice Requires="x14">
            <control shapeId="1333" r:id="rId5" name="Button 309">
              <controlPr defaultSize="0" print="0" autoFill="0" autoPict="0" macro="[0]!GenVNames2">
                <anchor moveWithCells="1">
                  <from>
                    <xdr:col>3</xdr:col>
                    <xdr:colOff>472440</xdr:colOff>
                    <xdr:row>6</xdr:row>
                    <xdr:rowOff>60960</xdr:rowOff>
                  </from>
                  <to>
                    <xdr:col>5</xdr:col>
                    <xdr:colOff>396240</xdr:colOff>
                    <xdr:row>9</xdr:row>
                    <xdr:rowOff>106680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
  <sheetViews>
    <sheetView topLeftCell="A43" workbookViewId="0">
      <selection activeCell="K58" sqref="K58"/>
    </sheetView>
  </sheetViews>
  <sheetFormatPr baseColWidth="10" defaultRowHeight="13.8" x14ac:dyDescent="0.3"/>
  <sheetData/>
  <phoneticPr fontId="0" type="noConversion"/>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23</vt:i4>
      </vt:variant>
    </vt:vector>
  </HeadingPairs>
  <TitlesOfParts>
    <vt:vector size="25" baseType="lpstr">
      <vt:lpstr>Tabelle1</vt:lpstr>
      <vt:lpstr>Hilfe</vt:lpstr>
      <vt:lpstr>_f3</vt:lpstr>
      <vt:lpstr>_f4</vt:lpstr>
      <vt:lpstr>_t0</vt:lpstr>
      <vt:lpstr>BestWert</vt:lpstr>
      <vt:lpstr>eps</vt:lpstr>
      <vt:lpstr>Erg</vt:lpstr>
      <vt:lpstr>etaAi</vt:lpstr>
      <vt:lpstr>Faktor</vt:lpstr>
      <vt:lpstr>gamma</vt:lpstr>
      <vt:lpstr>lam_H3</vt:lpstr>
      <vt:lpstr>m</vt:lpstr>
      <vt:lpstr>mM</vt:lpstr>
      <vt:lpstr>mn</vt:lpstr>
      <vt:lpstr>mv</vt:lpstr>
      <vt:lpstr>Nb</vt:lpstr>
      <vt:lpstr>Omega</vt:lpstr>
      <vt:lpstr>R0</vt:lpstr>
      <vt:lpstr>Rb</vt:lpstr>
      <vt:lpstr>rho</vt:lpstr>
      <vt:lpstr>Rn</vt:lpstr>
      <vt:lpstr>tA</vt:lpstr>
      <vt:lpstr>tm</vt:lpstr>
      <vt:lpstr>uErg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Günter Kanisch</dc:creator>
  <cp:lastModifiedBy>Andrea Heckel</cp:lastModifiedBy>
  <cp:lastPrinted>2011-10-11T16:10:29Z</cp:lastPrinted>
  <dcterms:created xsi:type="dcterms:W3CDTF">2010-06-01T05:48:06Z</dcterms:created>
  <dcterms:modified xsi:type="dcterms:W3CDTF">2019-04-26T07:24:29Z</dcterms:modified>
</cp:coreProperties>
</file>